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450" windowHeight="6030" tabRatio="783" firstSheet="1" activeTab="1"/>
  </bookViews>
  <sheets>
    <sheet name="1.1.sz.mell." sheetId="2" r:id="rId1"/>
    <sheet name="1.2.sz.mell. " sheetId="3" r:id="rId2"/>
    <sheet name="1.3.sz.mell." sheetId="4" r:id="rId3"/>
    <sheet name="1.4.sz.mell." sheetId="5" r:id="rId4"/>
    <sheet name="2.1.sz.mell  " sheetId="6" r:id="rId5"/>
    <sheet name="2.2.sz.mell  " sheetId="7" r:id="rId6"/>
    <sheet name="3.sz.mell." sheetId="9" r:id="rId7"/>
    <sheet name="4.sz.mell." sheetId="10" r:id="rId8"/>
    <sheet name="5.1 sz. mell. " sheetId="11" r:id="rId9"/>
    <sheet name="5.2 sz mell." sheetId="61" r:id="rId10"/>
    <sheet name="5.3 sz mell." sheetId="60" r:id="rId11"/>
    <sheet name="6. sz. mell" sheetId="12" r:id="rId12"/>
    <sheet name="6.1.sz.mell." sheetId="40" r:id="rId13"/>
    <sheet name="6.2.sz.mell." sheetId="39" r:id="rId14"/>
    <sheet name="6.3.sz.mell." sheetId="47" r:id="rId15"/>
    <sheet name="7.1. sz. mell" sheetId="13" r:id="rId16"/>
    <sheet name="7.2. sz. mell" sheetId="15" r:id="rId17"/>
    <sheet name="7.3. sz. mell" sheetId="16" r:id="rId18"/>
    <sheet name="8. sz. mell" sheetId="18" r:id="rId19"/>
    <sheet name="8.1.sz.mell." sheetId="42" r:id="rId20"/>
    <sheet name="8.2.sz.mell." sheetId="41" r:id="rId21"/>
    <sheet name="8.3.sz.mell." sheetId="48" r:id="rId22"/>
    <sheet name="9. sz. mell." sheetId="19" r:id="rId23"/>
    <sheet name="9.1.sz.mell." sheetId="44" r:id="rId24"/>
    <sheet name="9.2.sz.mell." sheetId="43" r:id="rId25"/>
    <sheet name="9.3.sz.mell." sheetId="49" r:id="rId26"/>
    <sheet name="10. sz. mell." sheetId="20" r:id="rId27"/>
    <sheet name="10.1.sz.mell." sheetId="46" r:id="rId28"/>
    <sheet name="10.2.sz.mell." sheetId="45" r:id="rId29"/>
    <sheet name="10.3.sz.mell." sheetId="50" r:id="rId30"/>
    <sheet name="11.sz.mell." sheetId="54" r:id="rId31"/>
    <sheet name="11.1.sz.mell." sheetId="53" r:id="rId32"/>
    <sheet name="11.2.sz.mell." sheetId="52" r:id="rId33"/>
    <sheet name="11.3.sz.mell." sheetId="51" r:id="rId34"/>
    <sheet name="12.sz.mell." sheetId="37" r:id="rId35"/>
    <sheet name="13. sz. mell" sheetId="21" r:id="rId36"/>
    <sheet name="14.sz.mell" sheetId="38" r:id="rId37"/>
    <sheet name="15.sz.mell." sheetId="56" r:id="rId38"/>
    <sheet name="16.sz.mell." sheetId="58" r:id="rId39"/>
    <sheet name="1.tájékoztató" sheetId="22" r:id="rId40"/>
    <sheet name="2. tájékoztató tábla" sheetId="23" r:id="rId41"/>
    <sheet name="3. tájékoztató tábla" sheetId="24" r:id="rId42"/>
    <sheet name="4. tájékoztató tábla" sheetId="25" r:id="rId43"/>
    <sheet name="5. tájékoztató tábla" sheetId="26" r:id="rId44"/>
    <sheet name="6. tájékoztató tábla" sheetId="27" r:id="rId45"/>
    <sheet name="7.1. tájékoztató tábla" sheetId="28" r:id="rId46"/>
    <sheet name="7.2. tájékoztató tábla" sheetId="29" r:id="rId47"/>
    <sheet name="7.3. tájékoztató tábla" sheetId="30" r:id="rId48"/>
    <sheet name="8. tájékoztató tábla" sheetId="32" r:id="rId49"/>
    <sheet name="9. tájékoztató tábla " sheetId="33" r:id="rId50"/>
    <sheet name="10. tájékoztató tábla" sheetId="34" r:id="rId51"/>
    <sheet name="11.tájékoztató tábla" sheetId="35" r:id="rId52"/>
    <sheet name="12.tájékoztató tábla" sheetId="55" r:id="rId53"/>
    <sheet name="Munka1" sheetId="57" r:id="rId54"/>
  </sheets>
  <definedNames>
    <definedName name="_xlnm.Print_Titles" localSheetId="26">'10. sz. mell.'!$1:$6</definedName>
    <definedName name="_xlnm.Print_Titles" localSheetId="6">'3.sz.mell.'!$1:$4</definedName>
    <definedName name="_xlnm.Print_Titles" localSheetId="11">'6. sz. mell'!$1:$6</definedName>
    <definedName name="_xlnm.Print_Titles" localSheetId="15">'7.1. sz. mell'!$1:$6</definedName>
    <definedName name="_xlnm.Print_Titles" localSheetId="45">'7.1. tájékoztató tábla'!$2:$5</definedName>
    <definedName name="_xlnm.Print_Titles" localSheetId="16">'7.2. sz. mell'!$1:$6</definedName>
    <definedName name="_xlnm.Print_Titles" localSheetId="17">'7.3. sz. mell'!$1:$6</definedName>
    <definedName name="_xlnm.Print_Titles" localSheetId="18">'8. sz. mell'!$1:$6</definedName>
    <definedName name="_xlnm.Print_Titles" localSheetId="22">'9. sz. mell.'!$1:$6</definedName>
    <definedName name="_xlnm.Print_Area" localSheetId="0">'1.1.sz.mell.'!$A$1:$F$141</definedName>
    <definedName name="_xlnm.Print_Area" localSheetId="1">'1.2.sz.mell. '!$A$1:$E$122</definedName>
    <definedName name="_xlnm.Print_Area" localSheetId="2">'1.3.sz.mell.'!$A$1:$E$118</definedName>
    <definedName name="_xlnm.Print_Area" localSheetId="3">'1.4.sz.mell.'!$A$1:$E$124</definedName>
    <definedName name="_xlnm.Print_Area" localSheetId="39">'1.tájékoztató'!$A$1:$F$126</definedName>
    <definedName name="_xlnm.Print_Area" localSheetId="30">'11.sz.mell.'!$A$1:$E$136</definedName>
    <definedName name="_xlnm.Print_Area" localSheetId="34">'12.sz.mell.'!$A$1:$H$29</definedName>
    <definedName name="_xlnm.Print_Area" localSheetId="4">'2.1.sz.mell  '!$A$1:$J$34</definedName>
    <definedName name="_xlnm.Print_Area" localSheetId="22">'9. sz. mell.'!$A$1:$E$136</definedName>
  </definedNames>
  <calcPr calcId="124519"/>
</workbook>
</file>

<file path=xl/calcChain.xml><?xml version="1.0" encoding="utf-8"?>
<calcChain xmlns="http://schemas.openxmlformats.org/spreadsheetml/2006/main">
  <c r="M32" i="60"/>
  <c r="L32"/>
  <c r="K32"/>
  <c r="K24"/>
  <c r="J24"/>
  <c r="I24"/>
  <c r="H24"/>
  <c r="G24"/>
  <c r="F24"/>
  <c r="E24"/>
  <c r="D24"/>
  <c r="C24"/>
  <c r="M24" s="1"/>
  <c r="B24"/>
  <c r="M23"/>
  <c r="L23"/>
  <c r="M22"/>
  <c r="L22"/>
  <c r="M21"/>
  <c r="L21"/>
  <c r="M20"/>
  <c r="L20"/>
  <c r="M19"/>
  <c r="L19"/>
  <c r="M18"/>
  <c r="L18"/>
  <c r="L24" s="1"/>
  <c r="K15"/>
  <c r="J15"/>
  <c r="I15"/>
  <c r="H15"/>
  <c r="G15"/>
  <c r="F15"/>
  <c r="E15"/>
  <c r="D15"/>
  <c r="C15"/>
  <c r="B15"/>
  <c r="M14"/>
  <c r="L14"/>
  <c r="M13"/>
  <c r="L13"/>
  <c r="M12"/>
  <c r="L12"/>
  <c r="M11"/>
  <c r="L11"/>
  <c r="M10"/>
  <c r="L10"/>
  <c r="M9"/>
  <c r="L9"/>
  <c r="L15" s="1"/>
  <c r="M32" i="61"/>
  <c r="L32"/>
  <c r="K32"/>
  <c r="K24"/>
  <c r="J24"/>
  <c r="I24"/>
  <c r="H24"/>
  <c r="G24"/>
  <c r="F24"/>
  <c r="E24"/>
  <c r="D24"/>
  <c r="C24"/>
  <c r="M24" s="1"/>
  <c r="B24"/>
  <c r="M23"/>
  <c r="L23"/>
  <c r="M22"/>
  <c r="L22"/>
  <c r="M21"/>
  <c r="L21"/>
  <c r="M20"/>
  <c r="L20"/>
  <c r="M19"/>
  <c r="L19"/>
  <c r="M18"/>
  <c r="L18"/>
  <c r="L24" s="1"/>
  <c r="K15"/>
  <c r="J15"/>
  <c r="I15"/>
  <c r="H15"/>
  <c r="G15"/>
  <c r="F15"/>
  <c r="E15"/>
  <c r="D15"/>
  <c r="C15"/>
  <c r="B15"/>
  <c r="M14"/>
  <c r="L14"/>
  <c r="M13"/>
  <c r="L13"/>
  <c r="M12"/>
  <c r="L12"/>
  <c r="L11"/>
  <c r="M11" s="1"/>
  <c r="M10"/>
  <c r="L10"/>
  <c r="M9"/>
  <c r="L9"/>
  <c r="L15" s="1"/>
  <c r="M15" i="60" l="1"/>
  <c r="M15" i="61"/>
  <c r="G23" i="10" l="1"/>
  <c r="F23"/>
  <c r="D17" i="28"/>
  <c r="D13"/>
  <c r="D8"/>
  <c r="C87" i="22"/>
  <c r="C31"/>
  <c r="C30"/>
  <c r="C28"/>
  <c r="C27"/>
  <c r="F131"/>
  <c r="E131"/>
  <c r="D131"/>
  <c r="D14"/>
  <c r="E14"/>
  <c r="F14"/>
  <c r="C20" i="56"/>
  <c r="E20"/>
  <c r="E19" i="7"/>
  <c r="D79" i="4"/>
  <c r="E79"/>
  <c r="C79"/>
  <c r="E39" i="2" l="1"/>
  <c r="E91" i="40" l="1"/>
  <c r="D91"/>
  <c r="C91"/>
  <c r="J35" i="12"/>
  <c r="K35"/>
  <c r="L35"/>
  <c r="E86" i="15" l="1"/>
  <c r="D86"/>
  <c r="E91" i="12"/>
  <c r="D91"/>
  <c r="C91"/>
  <c r="E131" i="52"/>
  <c r="C82" i="3" l="1"/>
  <c r="C36"/>
  <c r="C18" i="7"/>
  <c r="G10" i="55"/>
  <c r="G11"/>
  <c r="G12"/>
  <c r="G13"/>
  <c r="G14"/>
  <c r="G16"/>
  <c r="C16"/>
  <c r="D16"/>
  <c r="E16"/>
  <c r="F16"/>
  <c r="G10" i="35"/>
  <c r="G11"/>
  <c r="G12"/>
  <c r="G13"/>
  <c r="G14"/>
  <c r="G15"/>
  <c r="C16"/>
  <c r="D16"/>
  <c r="E16"/>
  <c r="F16"/>
  <c r="G10" i="34"/>
  <c r="G11"/>
  <c r="G12"/>
  <c r="G13"/>
  <c r="G14"/>
  <c r="G15"/>
  <c r="C16"/>
  <c r="D16"/>
  <c r="E16"/>
  <c r="F16"/>
  <c r="G10" i="33"/>
  <c r="G11"/>
  <c r="G12"/>
  <c r="G13"/>
  <c r="G14"/>
  <c r="G15"/>
  <c r="C16"/>
  <c r="D16"/>
  <c r="E16"/>
  <c r="F16"/>
  <c r="G10" i="32"/>
  <c r="G11"/>
  <c r="G12"/>
  <c r="G13"/>
  <c r="G14"/>
  <c r="G15"/>
  <c r="C16"/>
  <c r="D16"/>
  <c r="E16"/>
  <c r="F16"/>
  <c r="E4" i="30"/>
  <c r="E5"/>
  <c r="E7"/>
  <c r="E9"/>
  <c r="E10"/>
  <c r="E7" i="29"/>
  <c r="E8"/>
  <c r="E9"/>
  <c r="E10"/>
  <c r="E12"/>
  <c r="C13"/>
  <c r="C20" s="1"/>
  <c r="D13"/>
  <c r="E14"/>
  <c r="E15"/>
  <c r="E16"/>
  <c r="C17"/>
  <c r="D17"/>
  <c r="E17" s="1"/>
  <c r="E19"/>
  <c r="F6" i="28"/>
  <c r="F7"/>
  <c r="D9"/>
  <c r="E9"/>
  <c r="F8"/>
  <c r="F10"/>
  <c r="F11"/>
  <c r="F12"/>
  <c r="D20"/>
  <c r="E13"/>
  <c r="F14"/>
  <c r="F15"/>
  <c r="F16"/>
  <c r="F17"/>
  <c r="F18"/>
  <c r="F21"/>
  <c r="D22"/>
  <c r="E22"/>
  <c r="F22" s="1"/>
  <c r="F25"/>
  <c r="F26"/>
  <c r="D28"/>
  <c r="E28"/>
  <c r="F28" s="1"/>
  <c r="F30"/>
  <c r="F31"/>
  <c r="D34"/>
  <c r="E34"/>
  <c r="F34" s="1"/>
  <c r="F35"/>
  <c r="F36"/>
  <c r="F37"/>
  <c r="D38"/>
  <c r="F38" s="1"/>
  <c r="E38"/>
  <c r="F39"/>
  <c r="D16" i="27"/>
  <c r="E16"/>
  <c r="C8" i="26"/>
  <c r="D8"/>
  <c r="C29"/>
  <c r="D29"/>
  <c r="D21" i="25"/>
  <c r="E21"/>
  <c r="E5" i="24"/>
  <c r="F5"/>
  <c r="G5"/>
  <c r="H5"/>
  <c r="E10"/>
  <c r="F10"/>
  <c r="G10"/>
  <c r="H10"/>
  <c r="E15"/>
  <c r="F15"/>
  <c r="G15"/>
  <c r="D6" i="23"/>
  <c r="F6"/>
  <c r="G6"/>
  <c r="G5" s="1"/>
  <c r="G18" s="1"/>
  <c r="H6"/>
  <c r="I6"/>
  <c r="I5" s="1"/>
  <c r="I18" s="1"/>
  <c r="J6"/>
  <c r="K6"/>
  <c r="K5" s="1"/>
  <c r="K18" s="1"/>
  <c r="K7"/>
  <c r="D8"/>
  <c r="F8"/>
  <c r="G8"/>
  <c r="H8"/>
  <c r="I8"/>
  <c r="J8"/>
  <c r="K8"/>
  <c r="K9"/>
  <c r="D10"/>
  <c r="E10"/>
  <c r="F10"/>
  <c r="G10"/>
  <c r="H10"/>
  <c r="I10"/>
  <c r="J10"/>
  <c r="J5" s="1"/>
  <c r="J18" s="1"/>
  <c r="K11"/>
  <c r="K10"/>
  <c r="D12"/>
  <c r="F12"/>
  <c r="G12"/>
  <c r="H12"/>
  <c r="K12" s="1"/>
  <c r="I12"/>
  <c r="J12"/>
  <c r="K13"/>
  <c r="D14"/>
  <c r="K16"/>
  <c r="C7" i="22"/>
  <c r="D7"/>
  <c r="E7"/>
  <c r="E6" s="1"/>
  <c r="F7"/>
  <c r="C14"/>
  <c r="D6"/>
  <c r="C20"/>
  <c r="D20"/>
  <c r="E20"/>
  <c r="F20"/>
  <c r="C26"/>
  <c r="D26"/>
  <c r="E26"/>
  <c r="F26"/>
  <c r="C36"/>
  <c r="D36"/>
  <c r="E36"/>
  <c r="F36"/>
  <c r="C48"/>
  <c r="D48"/>
  <c r="E48"/>
  <c r="F48"/>
  <c r="C54"/>
  <c r="D54"/>
  <c r="E54"/>
  <c r="F54"/>
  <c r="C58"/>
  <c r="D58"/>
  <c r="E58"/>
  <c r="F58"/>
  <c r="C63"/>
  <c r="D63"/>
  <c r="E63"/>
  <c r="F63"/>
  <c r="C68"/>
  <c r="D68"/>
  <c r="E68"/>
  <c r="F68"/>
  <c r="C72"/>
  <c r="D72"/>
  <c r="E72"/>
  <c r="F72"/>
  <c r="C75"/>
  <c r="D75"/>
  <c r="E75"/>
  <c r="F75"/>
  <c r="C82"/>
  <c r="D82"/>
  <c r="D112" s="1"/>
  <c r="E82"/>
  <c r="F82"/>
  <c r="F112" s="1"/>
  <c r="D100"/>
  <c r="E100"/>
  <c r="F100"/>
  <c r="C103"/>
  <c r="C100"/>
  <c r="D104"/>
  <c r="E104"/>
  <c r="F104"/>
  <c r="C113"/>
  <c r="D113"/>
  <c r="E113"/>
  <c r="F113"/>
  <c r="C121"/>
  <c r="D121"/>
  <c r="E121"/>
  <c r="F121"/>
  <c r="H6" i="56"/>
  <c r="H7"/>
  <c r="C8"/>
  <c r="D8"/>
  <c r="E8"/>
  <c r="F8"/>
  <c r="G8"/>
  <c r="H9"/>
  <c r="H10"/>
  <c r="H11"/>
  <c r="H12"/>
  <c r="H13"/>
  <c r="H14"/>
  <c r="H16"/>
  <c r="H17"/>
  <c r="H18"/>
  <c r="D20"/>
  <c r="D21" s="1"/>
  <c r="F20"/>
  <c r="F21" s="1"/>
  <c r="G20"/>
  <c r="G21" s="1"/>
  <c r="C21"/>
  <c r="H22"/>
  <c r="H5" i="38"/>
  <c r="H6"/>
  <c r="H7"/>
  <c r="H8"/>
  <c r="C8"/>
  <c r="D8"/>
  <c r="E8"/>
  <c r="F8"/>
  <c r="G8"/>
  <c r="H9"/>
  <c r="H10"/>
  <c r="H11"/>
  <c r="H12"/>
  <c r="H13"/>
  <c r="H14"/>
  <c r="H15"/>
  <c r="C16"/>
  <c r="D16"/>
  <c r="E16"/>
  <c r="F16"/>
  <c r="G16"/>
  <c r="H17"/>
  <c r="H18"/>
  <c r="H19"/>
  <c r="H20"/>
  <c r="C21"/>
  <c r="C28" s="1"/>
  <c r="D21"/>
  <c r="E21"/>
  <c r="E28" s="1"/>
  <c r="F21"/>
  <c r="G21"/>
  <c r="H22"/>
  <c r="H23"/>
  <c r="H24"/>
  <c r="H25"/>
  <c r="C25"/>
  <c r="D25"/>
  <c r="E25"/>
  <c r="F25"/>
  <c r="G25"/>
  <c r="H26"/>
  <c r="H27"/>
  <c r="D28"/>
  <c r="H29"/>
  <c r="H30"/>
  <c r="H34" s="1"/>
  <c r="H40" s="1"/>
  <c r="H31"/>
  <c r="H32"/>
  <c r="H33"/>
  <c r="C34"/>
  <c r="C40" s="1"/>
  <c r="D34"/>
  <c r="E34"/>
  <c r="F34"/>
  <c r="G34"/>
  <c r="G40"/>
  <c r="H35"/>
  <c r="H36"/>
  <c r="H37"/>
  <c r="H39"/>
  <c r="H38"/>
  <c r="C39"/>
  <c r="D39"/>
  <c r="D40"/>
  <c r="E39"/>
  <c r="E40" s="1"/>
  <c r="E41" s="1"/>
  <c r="E47" s="1"/>
  <c r="F39"/>
  <c r="G39"/>
  <c r="F40"/>
  <c r="H42"/>
  <c r="H44"/>
  <c r="H46" s="1"/>
  <c r="H43"/>
  <c r="C44"/>
  <c r="C46"/>
  <c r="D44"/>
  <c r="E44"/>
  <c r="E46" s="1"/>
  <c r="F44"/>
  <c r="F46" s="1"/>
  <c r="G44"/>
  <c r="G46"/>
  <c r="H45"/>
  <c r="D46"/>
  <c r="H4" i="37"/>
  <c r="H5"/>
  <c r="C6"/>
  <c r="D6"/>
  <c r="E6"/>
  <c r="F6"/>
  <c r="G6"/>
  <c r="H7"/>
  <c r="H8"/>
  <c r="C9"/>
  <c r="C10" s="1"/>
  <c r="C18" s="1"/>
  <c r="D9"/>
  <c r="E9"/>
  <c r="E10" s="1"/>
  <c r="E18" s="1"/>
  <c r="F9"/>
  <c r="G9"/>
  <c r="H11"/>
  <c r="H12"/>
  <c r="H13"/>
  <c r="H14"/>
  <c r="H15"/>
  <c r="H16"/>
  <c r="H17"/>
  <c r="H19"/>
  <c r="H21"/>
  <c r="H22"/>
  <c r="H24"/>
  <c r="C8" i="51"/>
  <c r="D8"/>
  <c r="E8"/>
  <c r="E7"/>
  <c r="C15"/>
  <c r="D15"/>
  <c r="E15"/>
  <c r="C22"/>
  <c r="D22"/>
  <c r="E22"/>
  <c r="C30"/>
  <c r="D30"/>
  <c r="E30"/>
  <c r="C31"/>
  <c r="D31"/>
  <c r="E31"/>
  <c r="E29" s="1"/>
  <c r="C34"/>
  <c r="D34"/>
  <c r="E34"/>
  <c r="C37"/>
  <c r="C33"/>
  <c r="C29" s="1"/>
  <c r="C67" s="1"/>
  <c r="C86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/>
  <c r="C85" s="1"/>
  <c r="D77"/>
  <c r="D82"/>
  <c r="D85" s="1"/>
  <c r="E77"/>
  <c r="E82" s="1"/>
  <c r="E85"/>
  <c r="C91"/>
  <c r="D91"/>
  <c r="E91"/>
  <c r="C112"/>
  <c r="C109" s="1"/>
  <c r="C121" s="1"/>
  <c r="C131" s="1"/>
  <c r="D112"/>
  <c r="D109" s="1"/>
  <c r="E112"/>
  <c r="E109" s="1"/>
  <c r="D121"/>
  <c r="C122"/>
  <c r="C127"/>
  <c r="C130" s="1"/>
  <c r="D122"/>
  <c r="E122"/>
  <c r="E127" s="1"/>
  <c r="E130" s="1"/>
  <c r="D127"/>
  <c r="D130"/>
  <c r="D131"/>
  <c r="C8" i="52"/>
  <c r="D8"/>
  <c r="D7"/>
  <c r="E8"/>
  <c r="C15"/>
  <c r="D15"/>
  <c r="E15"/>
  <c r="E7" s="1"/>
  <c r="C22"/>
  <c r="D22"/>
  <c r="E22"/>
  <c r="C30"/>
  <c r="D30"/>
  <c r="E30"/>
  <c r="C31"/>
  <c r="D31"/>
  <c r="E31"/>
  <c r="C34"/>
  <c r="D34"/>
  <c r="E34"/>
  <c r="C37"/>
  <c r="D37"/>
  <c r="D33" s="1"/>
  <c r="D29" s="1"/>
  <c r="E37"/>
  <c r="E33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D82"/>
  <c r="D85" s="1"/>
  <c r="E77"/>
  <c r="E82" s="1"/>
  <c r="E85" s="1"/>
  <c r="C91"/>
  <c r="D91"/>
  <c r="E91"/>
  <c r="C112"/>
  <c r="C109" s="1"/>
  <c r="C121" s="1"/>
  <c r="C131" s="1"/>
  <c r="D112"/>
  <c r="D109" s="1"/>
  <c r="E112"/>
  <c r="E109" s="1"/>
  <c r="E121" s="1"/>
  <c r="C122"/>
  <c r="C127"/>
  <c r="C130" s="1"/>
  <c r="D122"/>
  <c r="D127" s="1"/>
  <c r="D130" s="1"/>
  <c r="E122"/>
  <c r="E127"/>
  <c r="E130" s="1"/>
  <c r="C7" i="53"/>
  <c r="C8"/>
  <c r="D8"/>
  <c r="E8"/>
  <c r="C15"/>
  <c r="D15"/>
  <c r="D7" s="1"/>
  <c r="E15"/>
  <c r="C22"/>
  <c r="D22"/>
  <c r="E22"/>
  <c r="C30"/>
  <c r="D30"/>
  <c r="E30"/>
  <c r="C31"/>
  <c r="D31"/>
  <c r="E31"/>
  <c r="C33"/>
  <c r="C34"/>
  <c r="D34"/>
  <c r="E34"/>
  <c r="C37"/>
  <c r="D37"/>
  <c r="E37"/>
  <c r="E33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D82" s="1"/>
  <c r="D85" s="1"/>
  <c r="E77"/>
  <c r="E82"/>
  <c r="E85" s="1"/>
  <c r="C91"/>
  <c r="D91"/>
  <c r="E91"/>
  <c r="C109"/>
  <c r="C112"/>
  <c r="D112"/>
  <c r="D109" s="1"/>
  <c r="D121" s="1"/>
  <c r="D131" s="1"/>
  <c r="E112"/>
  <c r="E109"/>
  <c r="C122"/>
  <c r="C127"/>
  <c r="C130" s="1"/>
  <c r="D122"/>
  <c r="D127" s="1"/>
  <c r="D130" s="1"/>
  <c r="E122"/>
  <c r="E127"/>
  <c r="E130" s="1"/>
  <c r="C8" i="54"/>
  <c r="D8"/>
  <c r="E8"/>
  <c r="C15"/>
  <c r="C67" s="1"/>
  <c r="D15"/>
  <c r="E15"/>
  <c r="C22"/>
  <c r="D22"/>
  <c r="E22"/>
  <c r="C30"/>
  <c r="D30"/>
  <c r="E30"/>
  <c r="C31"/>
  <c r="D31"/>
  <c r="E31"/>
  <c r="C34"/>
  <c r="D34"/>
  <c r="E34"/>
  <c r="E33"/>
  <c r="E29" s="1"/>
  <c r="C37"/>
  <c r="D37"/>
  <c r="D33" s="1"/>
  <c r="D29" s="1"/>
  <c r="E37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D82" s="1"/>
  <c r="D85" s="1"/>
  <c r="E77"/>
  <c r="E82"/>
  <c r="E85" s="1"/>
  <c r="C91"/>
  <c r="D91"/>
  <c r="E91"/>
  <c r="D109"/>
  <c r="C112"/>
  <c r="C109"/>
  <c r="C121" s="1"/>
  <c r="D112"/>
  <c r="E112"/>
  <c r="E109"/>
  <c r="E121" s="1"/>
  <c r="C122"/>
  <c r="D122"/>
  <c r="D127" s="1"/>
  <c r="E122"/>
  <c r="E127"/>
  <c r="E130" s="1"/>
  <c r="E131" s="1"/>
  <c r="C127"/>
  <c r="C130"/>
  <c r="D130"/>
  <c r="E136"/>
  <c r="C8" i="50"/>
  <c r="D8"/>
  <c r="E8"/>
  <c r="C15"/>
  <c r="D15"/>
  <c r="D7" s="1"/>
  <c r="E15"/>
  <c r="C22"/>
  <c r="D22"/>
  <c r="E22"/>
  <c r="C30"/>
  <c r="D30"/>
  <c r="E30"/>
  <c r="C31"/>
  <c r="C29" s="1"/>
  <c r="C67" s="1"/>
  <c r="C86" s="1"/>
  <c r="D31"/>
  <c r="E31"/>
  <c r="C34"/>
  <c r="C33"/>
  <c r="D34"/>
  <c r="E34"/>
  <c r="E33" s="1"/>
  <c r="E29" s="1"/>
  <c r="C37"/>
  <c r="D37"/>
  <c r="D33" s="1"/>
  <c r="D29" s="1"/>
  <c r="D67" s="1"/>
  <c r="D86" s="1"/>
  <c r="E37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D77"/>
  <c r="D82"/>
  <c r="D85" s="1"/>
  <c r="E77"/>
  <c r="E82" s="1"/>
  <c r="C85"/>
  <c r="E85"/>
  <c r="C91"/>
  <c r="D91"/>
  <c r="E91"/>
  <c r="C109"/>
  <c r="C121" s="1"/>
  <c r="C131" s="1"/>
  <c r="C112"/>
  <c r="D112"/>
  <c r="D109" s="1"/>
  <c r="E112"/>
  <c r="E109" s="1"/>
  <c r="E121" s="1"/>
  <c r="E131" s="1"/>
  <c r="C122"/>
  <c r="C127" s="1"/>
  <c r="C130"/>
  <c r="D122"/>
  <c r="E122"/>
  <c r="D127"/>
  <c r="E127"/>
  <c r="E130" s="1"/>
  <c r="D130"/>
  <c r="C8" i="45"/>
  <c r="C67" s="1"/>
  <c r="C86" s="1"/>
  <c r="D8"/>
  <c r="E8"/>
  <c r="E7" s="1"/>
  <c r="C15"/>
  <c r="D15"/>
  <c r="D7" s="1"/>
  <c r="E15"/>
  <c r="C22"/>
  <c r="D22"/>
  <c r="E22"/>
  <c r="C30"/>
  <c r="D30"/>
  <c r="E30"/>
  <c r="C31"/>
  <c r="D31"/>
  <c r="E31"/>
  <c r="C34"/>
  <c r="D34"/>
  <c r="E34"/>
  <c r="C37"/>
  <c r="C33" s="1"/>
  <c r="C29"/>
  <c r="D37"/>
  <c r="E37"/>
  <c r="E33" s="1"/>
  <c r="E29" s="1"/>
  <c r="E67" s="1"/>
  <c r="C40"/>
  <c r="D40"/>
  <c r="E40"/>
  <c r="C51"/>
  <c r="D51"/>
  <c r="E51"/>
  <c r="C57"/>
  <c r="C62"/>
  <c r="D62"/>
  <c r="E62"/>
  <c r="C68"/>
  <c r="D68"/>
  <c r="E68"/>
  <c r="C73"/>
  <c r="D73"/>
  <c r="E73"/>
  <c r="C77"/>
  <c r="D77"/>
  <c r="D82" s="1"/>
  <c r="D85" s="1"/>
  <c r="E77"/>
  <c r="E82" s="1"/>
  <c r="C82"/>
  <c r="C85"/>
  <c r="E85"/>
  <c r="C91"/>
  <c r="D91"/>
  <c r="E91"/>
  <c r="C121"/>
  <c r="C131" s="1"/>
  <c r="C112"/>
  <c r="C109" s="1"/>
  <c r="D112"/>
  <c r="D109"/>
  <c r="E112"/>
  <c r="E109" s="1"/>
  <c r="E121" s="1"/>
  <c r="E131" s="1"/>
  <c r="C122"/>
  <c r="D122"/>
  <c r="D127"/>
  <c r="E122"/>
  <c r="C127"/>
  <c r="C130" s="1"/>
  <c r="E127"/>
  <c r="E130" s="1"/>
  <c r="D130"/>
  <c r="C8" i="46"/>
  <c r="D8"/>
  <c r="E8"/>
  <c r="C15"/>
  <c r="D15"/>
  <c r="D7" s="1"/>
  <c r="E15"/>
  <c r="E7" s="1"/>
  <c r="C22"/>
  <c r="D22"/>
  <c r="E22"/>
  <c r="C30"/>
  <c r="D30"/>
  <c r="E30"/>
  <c r="C31"/>
  <c r="D31"/>
  <c r="E31"/>
  <c r="E29"/>
  <c r="C34"/>
  <c r="D34"/>
  <c r="E34"/>
  <c r="C37"/>
  <c r="C33"/>
  <c r="C29" s="1"/>
  <c r="D37"/>
  <c r="D33" s="1"/>
  <c r="D29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E77"/>
  <c r="E82" s="1"/>
  <c r="E85" s="1"/>
  <c r="D82"/>
  <c r="D85" s="1"/>
  <c r="C91"/>
  <c r="D91"/>
  <c r="E91"/>
  <c r="C112"/>
  <c r="C109" s="1"/>
  <c r="D112"/>
  <c r="D109" s="1"/>
  <c r="D121" s="1"/>
  <c r="D131" s="1"/>
  <c r="E112"/>
  <c r="E109"/>
  <c r="C122"/>
  <c r="C127"/>
  <c r="C130" s="1"/>
  <c r="D122"/>
  <c r="E122"/>
  <c r="E127" s="1"/>
  <c r="E130" s="1"/>
  <c r="D127"/>
  <c r="D130"/>
  <c r="C8" i="20"/>
  <c r="D8"/>
  <c r="E8"/>
  <c r="C15"/>
  <c r="D15"/>
  <c r="E15"/>
  <c r="E7" s="1"/>
  <c r="C22"/>
  <c r="D22"/>
  <c r="E22"/>
  <c r="C30"/>
  <c r="D30"/>
  <c r="E30"/>
  <c r="C31"/>
  <c r="D31"/>
  <c r="E31"/>
  <c r="C34"/>
  <c r="C33"/>
  <c r="D34"/>
  <c r="E34"/>
  <c r="E33" s="1"/>
  <c r="E29" s="1"/>
  <c r="C37"/>
  <c r="D37"/>
  <c r="D33" s="1"/>
  <c r="D29" s="1"/>
  <c r="E37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D82" s="1"/>
  <c r="D85" s="1"/>
  <c r="E77"/>
  <c r="E82" s="1"/>
  <c r="E85"/>
  <c r="C91"/>
  <c r="D91"/>
  <c r="E91"/>
  <c r="C109"/>
  <c r="C112"/>
  <c r="D112"/>
  <c r="D109" s="1"/>
  <c r="E112"/>
  <c r="E109" s="1"/>
  <c r="E121" s="1"/>
  <c r="E131" s="1"/>
  <c r="C122"/>
  <c r="C127" s="1"/>
  <c r="D122"/>
  <c r="D127"/>
  <c r="D130" s="1"/>
  <c r="E122"/>
  <c r="E127" s="1"/>
  <c r="C130"/>
  <c r="E130"/>
  <c r="E136"/>
  <c r="C8" i="49"/>
  <c r="D8"/>
  <c r="E8"/>
  <c r="E7"/>
  <c r="C15"/>
  <c r="D15"/>
  <c r="D7" s="1"/>
  <c r="E15"/>
  <c r="C22"/>
  <c r="D22"/>
  <c r="E22"/>
  <c r="C30"/>
  <c r="D30"/>
  <c r="E30"/>
  <c r="C31"/>
  <c r="D31"/>
  <c r="E31"/>
  <c r="E33"/>
  <c r="E29" s="1"/>
  <c r="E67" s="1"/>
  <c r="E86" s="1"/>
  <c r="C34"/>
  <c r="D34"/>
  <c r="E34"/>
  <c r="C37"/>
  <c r="C33" s="1"/>
  <c r="D37"/>
  <c r="D33" s="1"/>
  <c r="E37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77"/>
  <c r="C82" s="1"/>
  <c r="C85" s="1"/>
  <c r="D77"/>
  <c r="E77"/>
  <c r="E82" s="1"/>
  <c r="D82"/>
  <c r="D85" s="1"/>
  <c r="E85"/>
  <c r="D91"/>
  <c r="E91"/>
  <c r="C96"/>
  <c r="C91" s="1"/>
  <c r="E109"/>
  <c r="C112"/>
  <c r="C109" s="1"/>
  <c r="D112"/>
  <c r="D109" s="1"/>
  <c r="D121"/>
  <c r="E112"/>
  <c r="E121"/>
  <c r="E131" s="1"/>
  <c r="C122"/>
  <c r="D122"/>
  <c r="D127" s="1"/>
  <c r="D130" s="1"/>
  <c r="E122"/>
  <c r="E127" s="1"/>
  <c r="C127"/>
  <c r="C130"/>
  <c r="E130"/>
  <c r="C8" i="43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E37"/>
  <c r="E33" s="1"/>
  <c r="E29" s="1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77"/>
  <c r="C85" s="1"/>
  <c r="D77"/>
  <c r="E77"/>
  <c r="E82" s="1"/>
  <c r="E85" s="1"/>
  <c r="D85"/>
  <c r="D91"/>
  <c r="E91"/>
  <c r="C96"/>
  <c r="C91" s="1"/>
  <c r="C121" s="1"/>
  <c r="C131" s="1"/>
  <c r="C112"/>
  <c r="C109" s="1"/>
  <c r="D112"/>
  <c r="D109"/>
  <c r="E112"/>
  <c r="E109"/>
  <c r="E121" s="1"/>
  <c r="E131" s="1"/>
  <c r="C122"/>
  <c r="D122"/>
  <c r="D127" s="1"/>
  <c r="D130" s="1"/>
  <c r="E122"/>
  <c r="C127"/>
  <c r="C130" s="1"/>
  <c r="E127"/>
  <c r="E130"/>
  <c r="C8" i="44"/>
  <c r="D8"/>
  <c r="E8"/>
  <c r="C15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/>
  <c r="D37"/>
  <c r="D33" s="1"/>
  <c r="D29" s="1"/>
  <c r="E37"/>
  <c r="E33" s="1"/>
  <c r="E29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D82" s="1"/>
  <c r="D85" s="1"/>
  <c r="E77"/>
  <c r="E82" s="1"/>
  <c r="E85" s="1"/>
  <c r="C91"/>
  <c r="D91"/>
  <c r="E91"/>
  <c r="C112"/>
  <c r="C109"/>
  <c r="D112"/>
  <c r="D109" s="1"/>
  <c r="E112"/>
  <c r="E109" s="1"/>
  <c r="D121"/>
  <c r="C122"/>
  <c r="D122"/>
  <c r="D127" s="1"/>
  <c r="D130" s="1"/>
  <c r="E122"/>
  <c r="E127"/>
  <c r="E130" s="1"/>
  <c r="C127"/>
  <c r="C130" s="1"/>
  <c r="D131"/>
  <c r="C8" i="19"/>
  <c r="D8"/>
  <c r="E8"/>
  <c r="C15"/>
  <c r="D15"/>
  <c r="E15"/>
  <c r="C22"/>
  <c r="D22"/>
  <c r="E22"/>
  <c r="C30"/>
  <c r="D30"/>
  <c r="E30"/>
  <c r="C31"/>
  <c r="D31"/>
  <c r="E31"/>
  <c r="C34"/>
  <c r="D34"/>
  <c r="D33" s="1"/>
  <c r="D29" s="1"/>
  <c r="E34"/>
  <c r="C37"/>
  <c r="C33"/>
  <c r="C29" s="1"/>
  <c r="D37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D82" s="1"/>
  <c r="D85" s="1"/>
  <c r="E77"/>
  <c r="E82" s="1"/>
  <c r="E85" s="1"/>
  <c r="C91"/>
  <c r="D91"/>
  <c r="E91"/>
  <c r="C112"/>
  <c r="C109"/>
  <c r="C121" s="1"/>
  <c r="D112"/>
  <c r="D109" s="1"/>
  <c r="E112"/>
  <c r="E109" s="1"/>
  <c r="E121" s="1"/>
  <c r="E131" s="1"/>
  <c r="C122"/>
  <c r="D122"/>
  <c r="D127" s="1"/>
  <c r="D130"/>
  <c r="E122"/>
  <c r="C127"/>
  <c r="C130" s="1"/>
  <c r="E127"/>
  <c r="E130"/>
  <c r="C136"/>
  <c r="E136"/>
  <c r="C8" i="48"/>
  <c r="D8"/>
  <c r="E8"/>
  <c r="C15"/>
  <c r="D15"/>
  <c r="D7" s="1"/>
  <c r="E15"/>
  <c r="C22"/>
  <c r="D22"/>
  <c r="E22"/>
  <c r="C30"/>
  <c r="D30"/>
  <c r="E30"/>
  <c r="C31"/>
  <c r="D31"/>
  <c r="D29" s="1"/>
  <c r="E31"/>
  <c r="C33"/>
  <c r="C34"/>
  <c r="D34"/>
  <c r="E34"/>
  <c r="C37"/>
  <c r="D37"/>
  <c r="D33" s="1"/>
  <c r="E37"/>
  <c r="C40"/>
  <c r="D40"/>
  <c r="E40"/>
  <c r="C51"/>
  <c r="D51"/>
  <c r="E51"/>
  <c r="C57"/>
  <c r="D57"/>
  <c r="E57"/>
  <c r="C62"/>
  <c r="D62"/>
  <c r="E62"/>
  <c r="C68"/>
  <c r="D68"/>
  <c r="E68"/>
  <c r="C73"/>
  <c r="C78" s="1"/>
  <c r="D73"/>
  <c r="D78"/>
  <c r="D81" s="1"/>
  <c r="E73"/>
  <c r="E78" s="1"/>
  <c r="E81" s="1"/>
  <c r="C81"/>
  <c r="C87"/>
  <c r="D87"/>
  <c r="E87"/>
  <c r="E105"/>
  <c r="C108"/>
  <c r="C105"/>
  <c r="C117" s="1"/>
  <c r="D108"/>
  <c r="D105"/>
  <c r="E108"/>
  <c r="C118"/>
  <c r="C123" s="1"/>
  <c r="C126" s="1"/>
  <c r="C127" s="1"/>
  <c r="D118"/>
  <c r="D123"/>
  <c r="D126" s="1"/>
  <c r="E118"/>
  <c r="E123"/>
  <c r="E126" s="1"/>
  <c r="C8" i="41"/>
  <c r="D8"/>
  <c r="E8"/>
  <c r="E67" s="1"/>
  <c r="C15"/>
  <c r="C7"/>
  <c r="D15"/>
  <c r="D7" s="1"/>
  <c r="E15"/>
  <c r="C22"/>
  <c r="D22"/>
  <c r="E22"/>
  <c r="C30"/>
  <c r="D30"/>
  <c r="E30"/>
  <c r="C31"/>
  <c r="D31"/>
  <c r="E31"/>
  <c r="D33"/>
  <c r="D29" s="1"/>
  <c r="C34"/>
  <c r="D34"/>
  <c r="E34"/>
  <c r="C37"/>
  <c r="C33" s="1"/>
  <c r="C29" s="1"/>
  <c r="C67" s="1"/>
  <c r="D37"/>
  <c r="E37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87"/>
  <c r="D87"/>
  <c r="E87"/>
  <c r="C108"/>
  <c r="C105" s="1"/>
  <c r="D108"/>
  <c r="D105" s="1"/>
  <c r="E108"/>
  <c r="E105" s="1"/>
  <c r="C118"/>
  <c r="C123"/>
  <c r="C126" s="1"/>
  <c r="D118"/>
  <c r="D123"/>
  <c r="D126" s="1"/>
  <c r="E118"/>
  <c r="E123" s="1"/>
  <c r="E126"/>
  <c r="C8" i="42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E29" s="1"/>
  <c r="E67" s="1"/>
  <c r="C34"/>
  <c r="D34"/>
  <c r="E34"/>
  <c r="C37"/>
  <c r="D37"/>
  <c r="D33" s="1"/>
  <c r="D29" s="1"/>
  <c r="E37"/>
  <c r="C40"/>
  <c r="D40"/>
  <c r="E40"/>
  <c r="C51"/>
  <c r="D51"/>
  <c r="E51"/>
  <c r="C57"/>
  <c r="D57"/>
  <c r="E57"/>
  <c r="C62"/>
  <c r="D62"/>
  <c r="E62"/>
  <c r="C68"/>
  <c r="D68"/>
  <c r="E68"/>
  <c r="C73"/>
  <c r="C78" s="1"/>
  <c r="C81" s="1"/>
  <c r="D73"/>
  <c r="D78" s="1"/>
  <c r="D81" s="1"/>
  <c r="E73"/>
  <c r="E78" s="1"/>
  <c r="E81" s="1"/>
  <c r="C87"/>
  <c r="D87"/>
  <c r="E87"/>
  <c r="C105"/>
  <c r="D105"/>
  <c r="E105"/>
  <c r="C118"/>
  <c r="C123" s="1"/>
  <c r="C126"/>
  <c r="D118"/>
  <c r="D123"/>
  <c r="D126" s="1"/>
  <c r="E118"/>
  <c r="E123" s="1"/>
  <c r="E126"/>
  <c r="C8" i="18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D29"/>
  <c r="E34"/>
  <c r="C37"/>
  <c r="C33" s="1"/>
  <c r="D37"/>
  <c r="D33" s="1"/>
  <c r="E37"/>
  <c r="E33" s="1"/>
  <c r="E29" s="1"/>
  <c r="C40"/>
  <c r="D40"/>
  <c r="E40"/>
  <c r="C51"/>
  <c r="D51"/>
  <c r="E51"/>
  <c r="C57"/>
  <c r="D57"/>
  <c r="E57"/>
  <c r="C62"/>
  <c r="D62"/>
  <c r="E62"/>
  <c r="C68"/>
  <c r="D68"/>
  <c r="E68"/>
  <c r="C73"/>
  <c r="C78" s="1"/>
  <c r="C81" s="1"/>
  <c r="D73"/>
  <c r="D78" s="1"/>
  <c r="D81" s="1"/>
  <c r="E73"/>
  <c r="E78" s="1"/>
  <c r="E81" s="1"/>
  <c r="C87"/>
  <c r="D87"/>
  <c r="E87"/>
  <c r="E105"/>
  <c r="C108"/>
  <c r="C105"/>
  <c r="D108"/>
  <c r="D105"/>
  <c r="E108"/>
  <c r="C118"/>
  <c r="C123" s="1"/>
  <c r="C126" s="1"/>
  <c r="D118"/>
  <c r="D123" s="1"/>
  <c r="D126"/>
  <c r="E118"/>
  <c r="E123"/>
  <c r="E126" s="1"/>
  <c r="E132"/>
  <c r="C8" i="16"/>
  <c r="C7" s="1"/>
  <c r="D8"/>
  <c r="E8"/>
  <c r="C15"/>
  <c r="D15"/>
  <c r="D7" s="1"/>
  <c r="E15"/>
  <c r="C22"/>
  <c r="D22"/>
  <c r="E22"/>
  <c r="C30"/>
  <c r="D30"/>
  <c r="E30"/>
  <c r="C31"/>
  <c r="D31"/>
  <c r="E31"/>
  <c r="C34"/>
  <c r="C29"/>
  <c r="D34"/>
  <c r="E34"/>
  <c r="C37"/>
  <c r="C33" s="1"/>
  <c r="D37"/>
  <c r="E37"/>
  <c r="E33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D80"/>
  <c r="E80"/>
  <c r="C86"/>
  <c r="D86"/>
  <c r="E86"/>
  <c r="C107"/>
  <c r="C104" s="1"/>
  <c r="C116"/>
  <c r="D107"/>
  <c r="D104"/>
  <c r="E107"/>
  <c r="E104"/>
  <c r="E116" s="1"/>
  <c r="E126" s="1"/>
  <c r="C117"/>
  <c r="C122" s="1"/>
  <c r="D117"/>
  <c r="E117"/>
  <c r="E122" s="1"/>
  <c r="E125" s="1"/>
  <c r="C125"/>
  <c r="D122"/>
  <c r="D125"/>
  <c r="C8" i="15"/>
  <c r="D8"/>
  <c r="E8"/>
  <c r="C15"/>
  <c r="D15"/>
  <c r="E15"/>
  <c r="E7" s="1"/>
  <c r="C22"/>
  <c r="D22"/>
  <c r="E22"/>
  <c r="C30"/>
  <c r="D30"/>
  <c r="E30"/>
  <c r="C31"/>
  <c r="D31"/>
  <c r="E31"/>
  <c r="E29"/>
  <c r="C34"/>
  <c r="D34"/>
  <c r="E34"/>
  <c r="C37"/>
  <c r="C33" s="1"/>
  <c r="C29" s="1"/>
  <c r="D37"/>
  <c r="D33" s="1"/>
  <c r="D29" s="1"/>
  <c r="E37"/>
  <c r="E33" s="1"/>
  <c r="C40"/>
  <c r="D40"/>
  <c r="E40"/>
  <c r="C51"/>
  <c r="C57"/>
  <c r="D57"/>
  <c r="E57"/>
  <c r="C62"/>
  <c r="D62"/>
  <c r="E62"/>
  <c r="C68"/>
  <c r="C77" s="1"/>
  <c r="C80" s="1"/>
  <c r="D68"/>
  <c r="E68"/>
  <c r="C73"/>
  <c r="D73"/>
  <c r="E73"/>
  <c r="D80"/>
  <c r="E80"/>
  <c r="C86"/>
  <c r="C104"/>
  <c r="D104"/>
  <c r="E104"/>
  <c r="C117"/>
  <c r="C122" s="1"/>
  <c r="C125" s="1"/>
  <c r="D117"/>
  <c r="D122"/>
  <c r="D125" s="1"/>
  <c r="E117"/>
  <c r="E122" s="1"/>
  <c r="E125" s="1"/>
  <c r="C8" i="13"/>
  <c r="D8"/>
  <c r="E8"/>
  <c r="C15"/>
  <c r="C7" s="1"/>
  <c r="D15"/>
  <c r="E15"/>
  <c r="C30"/>
  <c r="D30"/>
  <c r="E30"/>
  <c r="C31"/>
  <c r="D31"/>
  <c r="E31"/>
  <c r="C34"/>
  <c r="D34"/>
  <c r="E34"/>
  <c r="C37"/>
  <c r="C33" s="1"/>
  <c r="D37"/>
  <c r="D33" s="1"/>
  <c r="D29" s="1"/>
  <c r="E37"/>
  <c r="C40"/>
  <c r="D40"/>
  <c r="E40"/>
  <c r="C51"/>
  <c r="D51"/>
  <c r="C57"/>
  <c r="D57"/>
  <c r="E57"/>
  <c r="C62"/>
  <c r="D62"/>
  <c r="C68"/>
  <c r="D68"/>
  <c r="E68"/>
  <c r="E77" s="1"/>
  <c r="E80" s="1"/>
  <c r="C73"/>
  <c r="C77"/>
  <c r="C80" s="1"/>
  <c r="D73"/>
  <c r="E73"/>
  <c r="D77"/>
  <c r="D80" s="1"/>
  <c r="C91"/>
  <c r="C86" s="1"/>
  <c r="D91"/>
  <c r="D86" s="1"/>
  <c r="D116" s="1"/>
  <c r="D126" s="1"/>
  <c r="E91"/>
  <c r="E86" s="1"/>
  <c r="C107"/>
  <c r="C104" s="1"/>
  <c r="D107"/>
  <c r="D104" s="1"/>
  <c r="E107"/>
  <c r="E104" s="1"/>
  <c r="C117"/>
  <c r="C122" s="1"/>
  <c r="C125" s="1"/>
  <c r="D117"/>
  <c r="E117"/>
  <c r="E122" s="1"/>
  <c r="E125" s="1"/>
  <c r="D122"/>
  <c r="D125"/>
  <c r="C8" i="47"/>
  <c r="D8"/>
  <c r="E8"/>
  <c r="C15"/>
  <c r="C7" s="1"/>
  <c r="D15"/>
  <c r="E15"/>
  <c r="C22"/>
  <c r="D22"/>
  <c r="E22"/>
  <c r="C30"/>
  <c r="D30"/>
  <c r="E30"/>
  <c r="C31"/>
  <c r="D31"/>
  <c r="D29" s="1"/>
  <c r="D67" s="1"/>
  <c r="E31"/>
  <c r="C34"/>
  <c r="D34"/>
  <c r="E34"/>
  <c r="C37"/>
  <c r="C33" s="1"/>
  <c r="C29" s="1"/>
  <c r="D37"/>
  <c r="D33"/>
  <c r="E37"/>
  <c r="E33"/>
  <c r="E29" s="1"/>
  <c r="C40"/>
  <c r="D40"/>
  <c r="E40"/>
  <c r="C51"/>
  <c r="D51"/>
  <c r="E51"/>
  <c r="C57"/>
  <c r="D57"/>
  <c r="E57"/>
  <c r="C62"/>
  <c r="D62"/>
  <c r="E62"/>
  <c r="C68"/>
  <c r="D68"/>
  <c r="E68"/>
  <c r="C73"/>
  <c r="C77" s="1"/>
  <c r="C80" s="1"/>
  <c r="D73"/>
  <c r="D77"/>
  <c r="D80" s="1"/>
  <c r="E73"/>
  <c r="E77" s="1"/>
  <c r="E80" s="1"/>
  <c r="C91"/>
  <c r="C86" s="1"/>
  <c r="D91"/>
  <c r="D86" s="1"/>
  <c r="D115" s="1"/>
  <c r="E91"/>
  <c r="E86" s="1"/>
  <c r="D103"/>
  <c r="C106"/>
  <c r="C103" s="1"/>
  <c r="D106"/>
  <c r="E106"/>
  <c r="E103" s="1"/>
  <c r="C116"/>
  <c r="C122"/>
  <c r="C125" s="1"/>
  <c r="D116"/>
  <c r="D122" s="1"/>
  <c r="D125" s="1"/>
  <c r="E116"/>
  <c r="E122"/>
  <c r="E125" s="1"/>
  <c r="C8" i="39"/>
  <c r="D8"/>
  <c r="E8"/>
  <c r="C15"/>
  <c r="D15"/>
  <c r="D7" s="1"/>
  <c r="E15"/>
  <c r="E7" s="1"/>
  <c r="C22"/>
  <c r="D22"/>
  <c r="E22"/>
  <c r="C29"/>
  <c r="D29"/>
  <c r="C39"/>
  <c r="D39"/>
  <c r="E39"/>
  <c r="C50"/>
  <c r="D50"/>
  <c r="E50"/>
  <c r="C56"/>
  <c r="D56"/>
  <c r="E56"/>
  <c r="C61"/>
  <c r="D61"/>
  <c r="E61"/>
  <c r="C66"/>
  <c r="D66"/>
  <c r="E66"/>
  <c r="C71"/>
  <c r="D71"/>
  <c r="D75" s="1"/>
  <c r="D78" s="1"/>
  <c r="E71"/>
  <c r="E75" s="1"/>
  <c r="E78" s="1"/>
  <c r="C84"/>
  <c r="D84"/>
  <c r="E84"/>
  <c r="C101"/>
  <c r="D101"/>
  <c r="E101"/>
  <c r="C114"/>
  <c r="C120"/>
  <c r="C123" s="1"/>
  <c r="D114"/>
  <c r="E114"/>
  <c r="E120"/>
  <c r="E123" s="1"/>
  <c r="D120"/>
  <c r="D123" s="1"/>
  <c r="C8" i="40"/>
  <c r="D8"/>
  <c r="E8"/>
  <c r="C16"/>
  <c r="D16"/>
  <c r="E16"/>
  <c r="C23"/>
  <c r="D23"/>
  <c r="E23"/>
  <c r="D30"/>
  <c r="C30"/>
  <c r="C40"/>
  <c r="D40"/>
  <c r="E40"/>
  <c r="C52"/>
  <c r="D52"/>
  <c r="E52"/>
  <c r="C58"/>
  <c r="D58"/>
  <c r="E58"/>
  <c r="C63"/>
  <c r="D63"/>
  <c r="E63"/>
  <c r="C68"/>
  <c r="D68"/>
  <c r="E68"/>
  <c r="C73"/>
  <c r="C77" s="1"/>
  <c r="D73"/>
  <c r="D77" s="1"/>
  <c r="E73"/>
  <c r="E77" s="1"/>
  <c r="D80"/>
  <c r="D86"/>
  <c r="C86"/>
  <c r="E86"/>
  <c r="C103"/>
  <c r="D103"/>
  <c r="E103"/>
  <c r="C116"/>
  <c r="C123"/>
  <c r="C126" s="1"/>
  <c r="D116"/>
  <c r="E116"/>
  <c r="D123"/>
  <c r="D126" s="1"/>
  <c r="E123"/>
  <c r="E126" s="1"/>
  <c r="C8" i="12"/>
  <c r="D8"/>
  <c r="E8"/>
  <c r="C16"/>
  <c r="D16"/>
  <c r="E16"/>
  <c r="C23"/>
  <c r="D23"/>
  <c r="E23"/>
  <c r="E30"/>
  <c r="C30"/>
  <c r="D30"/>
  <c r="C40"/>
  <c r="D40"/>
  <c r="E40"/>
  <c r="C52"/>
  <c r="D52"/>
  <c r="E52"/>
  <c r="C58"/>
  <c r="D58"/>
  <c r="E58"/>
  <c r="C63"/>
  <c r="D63"/>
  <c r="E63"/>
  <c r="C68"/>
  <c r="D68"/>
  <c r="E68"/>
  <c r="C73"/>
  <c r="C77"/>
  <c r="C80" s="1"/>
  <c r="D73"/>
  <c r="E73"/>
  <c r="E77" s="1"/>
  <c r="E80" s="1"/>
  <c r="D77"/>
  <c r="D80" s="1"/>
  <c r="C86"/>
  <c r="D86"/>
  <c r="E86"/>
  <c r="C103"/>
  <c r="D103"/>
  <c r="E103"/>
  <c r="C108"/>
  <c r="C115" s="1"/>
  <c r="C118" s="1"/>
  <c r="D108"/>
  <c r="E108"/>
  <c r="E115" s="1"/>
  <c r="E118" s="1"/>
  <c r="D115"/>
  <c r="D118" s="1"/>
  <c r="C126"/>
  <c r="E126"/>
  <c r="L9" i="11"/>
  <c r="M9"/>
  <c r="L10"/>
  <c r="M10"/>
  <c r="L11"/>
  <c r="M11"/>
  <c r="L12"/>
  <c r="M12"/>
  <c r="L13"/>
  <c r="M13"/>
  <c r="L14"/>
  <c r="M14"/>
  <c r="B15"/>
  <c r="C15"/>
  <c r="M15" s="1"/>
  <c r="D15"/>
  <c r="E15"/>
  <c r="F15"/>
  <c r="G15"/>
  <c r="H15"/>
  <c r="I15"/>
  <c r="J15"/>
  <c r="K15"/>
  <c r="L15"/>
  <c r="L18"/>
  <c r="M18"/>
  <c r="L19"/>
  <c r="M19"/>
  <c r="L20"/>
  <c r="M20"/>
  <c r="L21"/>
  <c r="M21"/>
  <c r="L22"/>
  <c r="M22"/>
  <c r="L23"/>
  <c r="M23"/>
  <c r="B24"/>
  <c r="C24"/>
  <c r="M24" s="1"/>
  <c r="D24"/>
  <c r="E24"/>
  <c r="F24"/>
  <c r="G24"/>
  <c r="H24"/>
  <c r="I24"/>
  <c r="J24"/>
  <c r="K24"/>
  <c r="K32"/>
  <c r="L32"/>
  <c r="M32"/>
  <c r="B23" i="10"/>
  <c r="D23"/>
  <c r="E23"/>
  <c r="B27" i="9"/>
  <c r="D27"/>
  <c r="E27"/>
  <c r="F27"/>
  <c r="G8" i="7"/>
  <c r="G18" s="1"/>
  <c r="H8"/>
  <c r="I8"/>
  <c r="I18" s="1"/>
  <c r="D18"/>
  <c r="E18"/>
  <c r="I34" s="1"/>
  <c r="H18"/>
  <c r="H32" s="1"/>
  <c r="C19"/>
  <c r="C31" s="1"/>
  <c r="C32" s="1"/>
  <c r="C33" s="1"/>
  <c r="D19"/>
  <c r="D31" s="1"/>
  <c r="D32" s="1"/>
  <c r="D33" s="1"/>
  <c r="C22"/>
  <c r="D22"/>
  <c r="E22"/>
  <c r="E31" s="1"/>
  <c r="E32" s="1"/>
  <c r="E33" s="1"/>
  <c r="G31"/>
  <c r="H31"/>
  <c r="I31"/>
  <c r="G10" i="6"/>
  <c r="G18" s="1"/>
  <c r="G29" s="1"/>
  <c r="G30" s="1"/>
  <c r="H10"/>
  <c r="H18" s="1"/>
  <c r="H29" s="1"/>
  <c r="I10"/>
  <c r="C18"/>
  <c r="D18"/>
  <c r="E18"/>
  <c r="I18"/>
  <c r="C19"/>
  <c r="C28" s="1"/>
  <c r="D19"/>
  <c r="E19"/>
  <c r="C22"/>
  <c r="D22"/>
  <c r="E22"/>
  <c r="G28"/>
  <c r="H28"/>
  <c r="I28"/>
  <c r="C7" i="5"/>
  <c r="C6" s="1"/>
  <c r="D7"/>
  <c r="D6"/>
  <c r="E7"/>
  <c r="E6"/>
  <c r="C13"/>
  <c r="D13"/>
  <c r="E13"/>
  <c r="C20"/>
  <c r="D20"/>
  <c r="E20"/>
  <c r="C28"/>
  <c r="D28"/>
  <c r="E28"/>
  <c r="C29"/>
  <c r="D29"/>
  <c r="E29"/>
  <c r="C32"/>
  <c r="D32"/>
  <c r="E32"/>
  <c r="C35"/>
  <c r="D35"/>
  <c r="D34" s="1"/>
  <c r="D31" s="1"/>
  <c r="D27" s="1"/>
  <c r="E35"/>
  <c r="C42"/>
  <c r="D42"/>
  <c r="D38" s="1"/>
  <c r="E42"/>
  <c r="E34" s="1"/>
  <c r="E31" s="1"/>
  <c r="E27" s="1"/>
  <c r="C50"/>
  <c r="C49" s="1"/>
  <c r="D50"/>
  <c r="D49" s="1"/>
  <c r="E50"/>
  <c r="E49"/>
  <c r="C55"/>
  <c r="D55"/>
  <c r="E55"/>
  <c r="E69"/>
  <c r="E66" s="1"/>
  <c r="E74" s="1"/>
  <c r="E77" s="1"/>
  <c r="E78" s="1"/>
  <c r="C60"/>
  <c r="D60"/>
  <c r="E60"/>
  <c r="C69"/>
  <c r="C66" s="1"/>
  <c r="C74" s="1"/>
  <c r="C77" s="1"/>
  <c r="D69"/>
  <c r="D66" s="1"/>
  <c r="D74" s="1"/>
  <c r="D77" s="1"/>
  <c r="D78" s="1"/>
  <c r="C71"/>
  <c r="D71"/>
  <c r="E71"/>
  <c r="C89"/>
  <c r="C84"/>
  <c r="C113" s="1"/>
  <c r="C123" s="1"/>
  <c r="D89"/>
  <c r="D84" s="1"/>
  <c r="D113" s="1"/>
  <c r="D123" s="1"/>
  <c r="E89"/>
  <c r="E84" s="1"/>
  <c r="C104"/>
  <c r="C101" s="1"/>
  <c r="D104"/>
  <c r="D101"/>
  <c r="E104"/>
  <c r="E101" s="1"/>
  <c r="C114"/>
  <c r="C119" s="1"/>
  <c r="C122" s="1"/>
  <c r="D114"/>
  <c r="E114"/>
  <c r="E119" s="1"/>
  <c r="E122" s="1"/>
  <c r="D119"/>
  <c r="D122"/>
  <c r="C6" i="4"/>
  <c r="D6"/>
  <c r="E6"/>
  <c r="C13"/>
  <c r="D13"/>
  <c r="E13"/>
  <c r="C19"/>
  <c r="D19"/>
  <c r="E19"/>
  <c r="C25"/>
  <c r="D25"/>
  <c r="E25"/>
  <c r="C35"/>
  <c r="D35"/>
  <c r="E35"/>
  <c r="C46"/>
  <c r="D46"/>
  <c r="E46"/>
  <c r="C52"/>
  <c r="D52"/>
  <c r="E52"/>
  <c r="C56"/>
  <c r="D56"/>
  <c r="E56"/>
  <c r="C61"/>
  <c r="D61"/>
  <c r="E61"/>
  <c r="C66"/>
  <c r="C73" s="1"/>
  <c r="D66"/>
  <c r="D73" s="1"/>
  <c r="E66"/>
  <c r="E70" s="1"/>
  <c r="E73" s="1"/>
  <c r="C96"/>
  <c r="D96"/>
  <c r="E96"/>
  <c r="C109"/>
  <c r="D109"/>
  <c r="E109"/>
  <c r="C117"/>
  <c r="D117"/>
  <c r="E117"/>
  <c r="C6" i="3"/>
  <c r="D6"/>
  <c r="E6"/>
  <c r="C14"/>
  <c r="D14"/>
  <c r="E14"/>
  <c r="C20"/>
  <c r="D20"/>
  <c r="E20"/>
  <c r="C27"/>
  <c r="D27"/>
  <c r="E27"/>
  <c r="C28"/>
  <c r="C26" s="1"/>
  <c r="D28"/>
  <c r="D26" s="1"/>
  <c r="E28"/>
  <c r="E26"/>
  <c r="D36"/>
  <c r="C53"/>
  <c r="D53"/>
  <c r="E53"/>
  <c r="C58"/>
  <c r="D58"/>
  <c r="E58"/>
  <c r="D63"/>
  <c r="E63"/>
  <c r="C66"/>
  <c r="C63" s="1"/>
  <c r="C68"/>
  <c r="D68"/>
  <c r="D72" s="1"/>
  <c r="D75" s="1"/>
  <c r="E68"/>
  <c r="E72" s="1"/>
  <c r="E75" s="1"/>
  <c r="C99"/>
  <c r="C112"/>
  <c r="D112"/>
  <c r="E112"/>
  <c r="C120"/>
  <c r="D120"/>
  <c r="E120"/>
  <c r="C7" i="2"/>
  <c r="D7"/>
  <c r="E7"/>
  <c r="F7"/>
  <c r="F8"/>
  <c r="F9"/>
  <c r="F10"/>
  <c r="F11"/>
  <c r="F12"/>
  <c r="F13"/>
  <c r="F14"/>
  <c r="C15"/>
  <c r="C6" s="1"/>
  <c r="D15"/>
  <c r="D6" s="1"/>
  <c r="E15"/>
  <c r="F20"/>
  <c r="C22"/>
  <c r="D22"/>
  <c r="E22"/>
  <c r="F27"/>
  <c r="F30"/>
  <c r="F31"/>
  <c r="F32"/>
  <c r="E29"/>
  <c r="F35"/>
  <c r="F38"/>
  <c r="C39"/>
  <c r="D39"/>
  <c r="F39"/>
  <c r="F40"/>
  <c r="F41"/>
  <c r="F42"/>
  <c r="F44"/>
  <c r="F45"/>
  <c r="C51"/>
  <c r="D51"/>
  <c r="E51"/>
  <c r="F51"/>
  <c r="F53"/>
  <c r="C57"/>
  <c r="D57"/>
  <c r="E57"/>
  <c r="C62"/>
  <c r="D62"/>
  <c r="E62"/>
  <c r="C68"/>
  <c r="D68"/>
  <c r="E68"/>
  <c r="C73"/>
  <c r="C77" s="1"/>
  <c r="C80" s="1"/>
  <c r="D73"/>
  <c r="E73"/>
  <c r="E77" s="1"/>
  <c r="F74"/>
  <c r="F76"/>
  <c r="F88"/>
  <c r="F89"/>
  <c r="F90"/>
  <c r="F91"/>
  <c r="C87"/>
  <c r="D87"/>
  <c r="E87"/>
  <c r="F92"/>
  <c r="F93"/>
  <c r="F97"/>
  <c r="F102"/>
  <c r="F105"/>
  <c r="F106"/>
  <c r="C107"/>
  <c r="C104" s="1"/>
  <c r="D107"/>
  <c r="D104" s="1"/>
  <c r="E107"/>
  <c r="E104"/>
  <c r="C117"/>
  <c r="D117"/>
  <c r="E117"/>
  <c r="F122"/>
  <c r="C125"/>
  <c r="D125"/>
  <c r="E125"/>
  <c r="E139"/>
  <c r="D34" i="7"/>
  <c r="F6" i="22"/>
  <c r="E6" i="2"/>
  <c r="C38" i="5"/>
  <c r="C34"/>
  <c r="C31" s="1"/>
  <c r="C27" s="1"/>
  <c r="C67" i="13"/>
  <c r="C81" s="1"/>
  <c r="C126" i="16"/>
  <c r="L24" i="11"/>
  <c r="E7" i="13"/>
  <c r="F73" i="2"/>
  <c r="C7" i="40"/>
  <c r="E67" i="15"/>
  <c r="E81" s="1"/>
  <c r="C131" i="19"/>
  <c r="D20" i="29"/>
  <c r="D7" i="15"/>
  <c r="D67" i="18"/>
  <c r="C121" i="49"/>
  <c r="C131" s="1"/>
  <c r="C29" i="20"/>
  <c r="C67" s="1"/>
  <c r="C112" i="22"/>
  <c r="C122" s="1"/>
  <c r="E7" i="47"/>
  <c r="E117" i="18"/>
  <c r="E127" s="1"/>
  <c r="C7" i="15"/>
  <c r="D33" i="16"/>
  <c r="D29" s="1"/>
  <c r="D67" s="1"/>
  <c r="D81" s="1"/>
  <c r="C67"/>
  <c r="C81" s="1"/>
  <c r="E33" i="41"/>
  <c r="E29"/>
  <c r="E33" i="48"/>
  <c r="E29"/>
  <c r="E67" s="1"/>
  <c r="C7" i="52"/>
  <c r="E121" i="51"/>
  <c r="E33" i="13"/>
  <c r="D7" i="47"/>
  <c r="C77" i="16"/>
  <c r="C80"/>
  <c r="E33" i="42"/>
  <c r="E117" i="41"/>
  <c r="E127" s="1"/>
  <c r="D67"/>
  <c r="E7"/>
  <c r="E117" i="48"/>
  <c r="E127"/>
  <c r="E7"/>
  <c r="D121" i="19"/>
  <c r="D131" s="1"/>
  <c r="D131" i="49"/>
  <c r="C7" i="46"/>
  <c r="D121" i="50"/>
  <c r="D131" s="1"/>
  <c r="C131" i="54"/>
  <c r="C7" i="44"/>
  <c r="D121" i="20"/>
  <c r="D131" s="1"/>
  <c r="C7"/>
  <c r="D121" i="43"/>
  <c r="D131" s="1"/>
  <c r="C29"/>
  <c r="C7" i="49"/>
  <c r="D121" i="45"/>
  <c r="D131" s="1"/>
  <c r="E7" i="54"/>
  <c r="D29" i="51"/>
  <c r="D67" s="1"/>
  <c r="D86" s="1"/>
  <c r="D7" i="54"/>
  <c r="D7" i="51"/>
  <c r="F9" i="28"/>
  <c r="C7" i="51"/>
  <c r="E21" i="56"/>
  <c r="F62" i="22"/>
  <c r="F76" s="1"/>
  <c r="D33" i="45"/>
  <c r="D29"/>
  <c r="C33" i="54"/>
  <c r="C29"/>
  <c r="D33" i="53"/>
  <c r="D29"/>
  <c r="D67" s="1"/>
  <c r="E7"/>
  <c r="G28" i="38"/>
  <c r="G41" s="1"/>
  <c r="G47" s="1"/>
  <c r="E5" i="23"/>
  <c r="E18" s="1"/>
  <c r="F13" i="28"/>
  <c r="E20"/>
  <c r="F20" s="1"/>
  <c r="D99" i="3"/>
  <c r="E82"/>
  <c r="D82"/>
  <c r="E36"/>
  <c r="G16" i="32" l="1"/>
  <c r="E20" i="29"/>
  <c r="E13"/>
  <c r="E24" i="28"/>
  <c r="E41" s="1"/>
  <c r="F41" s="1"/>
  <c r="D41"/>
  <c r="C41" i="38"/>
  <c r="C47" s="1"/>
  <c r="H21"/>
  <c r="E20" i="37"/>
  <c r="E26"/>
  <c r="C20"/>
  <c r="C26"/>
  <c r="D10"/>
  <c r="D18" s="1"/>
  <c r="D20"/>
  <c r="D26"/>
  <c r="H6"/>
  <c r="G10"/>
  <c r="G18" s="1"/>
  <c r="F10"/>
  <c r="D28" i="6"/>
  <c r="E28"/>
  <c r="E29" s="1"/>
  <c r="E30" s="1"/>
  <c r="C31"/>
  <c r="I29"/>
  <c r="I30" s="1"/>
  <c r="I31"/>
  <c r="C32"/>
  <c r="D29"/>
  <c r="D30" s="1"/>
  <c r="D111" i="3"/>
  <c r="D121" s="1"/>
  <c r="E108" i="4"/>
  <c r="E118" s="1"/>
  <c r="C108"/>
  <c r="C118" s="1"/>
  <c r="F104" i="2"/>
  <c r="C116"/>
  <c r="C126" s="1"/>
  <c r="D77"/>
  <c r="D80" s="1"/>
  <c r="F22"/>
  <c r="F6"/>
  <c r="D7" i="13"/>
  <c r="D113" i="39"/>
  <c r="E67" i="13"/>
  <c r="E81" s="1"/>
  <c r="D67" i="15"/>
  <c r="D81" s="1"/>
  <c r="D116"/>
  <c r="D126" s="1"/>
  <c r="D107" i="12"/>
  <c r="E67"/>
  <c r="E7"/>
  <c r="D7"/>
  <c r="C7"/>
  <c r="D86" i="53"/>
  <c r="E121" i="46"/>
  <c r="C86" i="20"/>
  <c r="D67"/>
  <c r="D67" i="44"/>
  <c r="D117" i="42"/>
  <c r="D127" s="1"/>
  <c r="D117" i="41"/>
  <c r="D127" s="1"/>
  <c r="C117"/>
  <c r="C117" i="18"/>
  <c r="C121" i="53"/>
  <c r="C131" s="1"/>
  <c r="E121"/>
  <c r="E131" s="1"/>
  <c r="E131" i="46"/>
  <c r="C121"/>
  <c r="C131" s="1"/>
  <c r="D67"/>
  <c r="D86" s="1"/>
  <c r="C67"/>
  <c r="C86" s="1"/>
  <c r="C121" i="20"/>
  <c r="D86"/>
  <c r="E67"/>
  <c r="E86" s="1"/>
  <c r="C67" i="43"/>
  <c r="C86" s="1"/>
  <c r="D86" i="44"/>
  <c r="C67" i="19"/>
  <c r="C86" s="1"/>
  <c r="D67"/>
  <c r="D86" s="1"/>
  <c r="C117" i="42"/>
  <c r="C127" s="1"/>
  <c r="E82"/>
  <c r="D67"/>
  <c r="D117" i="18"/>
  <c r="D127" s="1"/>
  <c r="D82"/>
  <c r="E116" i="15"/>
  <c r="E126" s="1"/>
  <c r="C116"/>
  <c r="C126" s="1"/>
  <c r="C67"/>
  <c r="C81" s="1"/>
  <c r="D67" i="13"/>
  <c r="E113" i="39"/>
  <c r="E124" s="1"/>
  <c r="C113"/>
  <c r="C124" s="1"/>
  <c r="C75"/>
  <c r="C78" s="1"/>
  <c r="D65"/>
  <c r="D79" s="1"/>
  <c r="C65"/>
  <c r="C79" s="1"/>
  <c r="C7"/>
  <c r="E115" i="40"/>
  <c r="E127" s="1"/>
  <c r="D115"/>
  <c r="D127" s="1"/>
  <c r="C115"/>
  <c r="E80"/>
  <c r="C80"/>
  <c r="D67"/>
  <c r="D81" s="1"/>
  <c r="C67"/>
  <c r="C81" s="1"/>
  <c r="D7"/>
  <c r="D119" i="12"/>
  <c r="E107"/>
  <c r="C107"/>
  <c r="E81"/>
  <c r="C67"/>
  <c r="C81" s="1"/>
  <c r="D67"/>
  <c r="D81" s="1"/>
  <c r="D108" i="4"/>
  <c r="D118" s="1"/>
  <c r="E60"/>
  <c r="E74" s="1"/>
  <c r="C111" i="3"/>
  <c r="C121" s="1"/>
  <c r="C72"/>
  <c r="C75" s="1"/>
  <c r="E62"/>
  <c r="F125" i="2"/>
  <c r="E116"/>
  <c r="F87"/>
  <c r="F15"/>
  <c r="F122" i="22"/>
  <c r="D122"/>
  <c r="E112"/>
  <c r="E122" s="1"/>
  <c r="E62"/>
  <c r="F126"/>
  <c r="D62"/>
  <c r="D76" s="1"/>
  <c r="C6"/>
  <c r="C62"/>
  <c r="C126" s="1"/>
  <c r="E126" i="2"/>
  <c r="E80"/>
  <c r="F80" s="1"/>
  <c r="F77"/>
  <c r="E67"/>
  <c r="I32" i="7"/>
  <c r="I35" s="1"/>
  <c r="E34"/>
  <c r="G32"/>
  <c r="G34"/>
  <c r="C34"/>
  <c r="H30" i="6"/>
  <c r="D32"/>
  <c r="H33" i="7"/>
  <c r="H35"/>
  <c r="G26" i="37"/>
  <c r="G20"/>
  <c r="C76" i="22"/>
  <c r="D116" i="2"/>
  <c r="D126" s="1"/>
  <c r="E113" i="5"/>
  <c r="E123" s="1"/>
  <c r="E119" i="12"/>
  <c r="E115" i="47"/>
  <c r="E126" s="1"/>
  <c r="C115"/>
  <c r="C126" s="1"/>
  <c r="E67"/>
  <c r="E81" s="1"/>
  <c r="C67"/>
  <c r="C81" s="1"/>
  <c r="E67" i="43"/>
  <c r="E86" s="1"/>
  <c r="E131" i="51"/>
  <c r="E82" i="48"/>
  <c r="D62" i="3"/>
  <c r="D76" s="1"/>
  <c r="E76"/>
  <c r="C62"/>
  <c r="C76" s="1"/>
  <c r="C60" i="4"/>
  <c r="C74" s="1"/>
  <c r="D60"/>
  <c r="D74" s="1"/>
  <c r="C65" i="5"/>
  <c r="C78" s="1"/>
  <c r="C119" i="12"/>
  <c r="C127" i="40"/>
  <c r="E30"/>
  <c r="E67" s="1"/>
  <c r="D124" i="39"/>
  <c r="E29"/>
  <c r="E65" s="1"/>
  <c r="E79" s="1"/>
  <c r="D126" i="47"/>
  <c r="D81"/>
  <c r="E116" i="13"/>
  <c r="E126" s="1"/>
  <c r="C116"/>
  <c r="C126" s="1"/>
  <c r="D81"/>
  <c r="E67" i="18"/>
  <c r="E82" s="1"/>
  <c r="D82" i="42"/>
  <c r="D29" i="49"/>
  <c r="D67" s="1"/>
  <c r="D86" s="1"/>
  <c r="E67" i="50"/>
  <c r="E86" s="1"/>
  <c r="E67" i="54"/>
  <c r="E86" s="1"/>
  <c r="C86"/>
  <c r="D67"/>
  <c r="D86" s="1"/>
  <c r="F33" i="2"/>
  <c r="D29"/>
  <c r="F29" s="1"/>
  <c r="E38" i="5"/>
  <c r="G27" i="9"/>
  <c r="C7" i="48"/>
  <c r="C67"/>
  <c r="C82" s="1"/>
  <c r="E7" i="40"/>
  <c r="E29" i="16"/>
  <c r="E67" s="1"/>
  <c r="E81" s="1"/>
  <c r="C29" i="18"/>
  <c r="C67" s="1"/>
  <c r="C82" s="1"/>
  <c r="E117" i="42"/>
  <c r="E127" s="1"/>
  <c r="C127" i="41"/>
  <c r="D117" i="48"/>
  <c r="D127" s="1"/>
  <c r="E67" i="46"/>
  <c r="E86" s="1"/>
  <c r="D121" i="54"/>
  <c r="D131" s="1"/>
  <c r="C7"/>
  <c r="E29" i="52"/>
  <c r="E67" s="1"/>
  <c r="E86" s="1"/>
  <c r="H9" i="37"/>
  <c r="F28" i="38"/>
  <c r="F41" s="1"/>
  <c r="F47" s="1"/>
  <c r="H20" i="56"/>
  <c r="F5" i="23"/>
  <c r="F18" s="1"/>
  <c r="G35" i="7"/>
  <c r="C29" i="6"/>
  <c r="C30" s="1"/>
  <c r="D67" i="45"/>
  <c r="D86" s="1"/>
  <c r="E67" i="44"/>
  <c r="E86" s="1"/>
  <c r="D67" i="48"/>
  <c r="D82" s="1"/>
  <c r="E7" i="16"/>
  <c r="D31" i="6"/>
  <c r="E31"/>
  <c r="G31"/>
  <c r="D35" i="7"/>
  <c r="F34" i="2"/>
  <c r="C29"/>
  <c r="C67" s="1"/>
  <c r="H31" i="6"/>
  <c r="H34" i="7"/>
  <c r="D116" i="16"/>
  <c r="D126" s="1"/>
  <c r="C127" i="18"/>
  <c r="C33" i="42"/>
  <c r="C29" s="1"/>
  <c r="C67" s="1"/>
  <c r="C82" s="1"/>
  <c r="C29" i="48"/>
  <c r="E29" i="19"/>
  <c r="E67" s="1"/>
  <c r="E86" s="1"/>
  <c r="E121" i="44"/>
  <c r="E131" s="1"/>
  <c r="C121"/>
  <c r="C131" s="1"/>
  <c r="C29"/>
  <c r="C67" s="1"/>
  <c r="C86" s="1"/>
  <c r="D33" i="43"/>
  <c r="D29" s="1"/>
  <c r="D67"/>
  <c r="D86" s="1"/>
  <c r="C29" i="49"/>
  <c r="C67" s="1"/>
  <c r="C86" s="1"/>
  <c r="C131" i="20"/>
  <c r="D7"/>
  <c r="C7" i="45"/>
  <c r="E7" i="50"/>
  <c r="C7"/>
  <c r="E29" i="53"/>
  <c r="E67" s="1"/>
  <c r="E86" s="1"/>
  <c r="C29"/>
  <c r="C67" s="1"/>
  <c r="C86" s="1"/>
  <c r="D121" i="52"/>
  <c r="D131" s="1"/>
  <c r="C33"/>
  <c r="C29" s="1"/>
  <c r="C67" s="1"/>
  <c r="C86" s="1"/>
  <c r="D67"/>
  <c r="D86" s="1"/>
  <c r="E67" i="51"/>
  <c r="E86" s="1"/>
  <c r="D41" i="38"/>
  <c r="D47" s="1"/>
  <c r="H16"/>
  <c r="H28" s="1"/>
  <c r="H41" s="1"/>
  <c r="H47" s="1"/>
  <c r="H8" i="56"/>
  <c r="H5" i="23"/>
  <c r="H18" s="1"/>
  <c r="D5"/>
  <c r="D18" s="1"/>
  <c r="E99" i="3"/>
  <c r="E111" s="1"/>
  <c r="E121" s="1"/>
  <c r="F24" i="28" l="1"/>
  <c r="E126" i="22"/>
  <c r="D126"/>
  <c r="E76"/>
  <c r="H21" i="56"/>
  <c r="F18" i="37"/>
  <c r="H10"/>
  <c r="I32" i="6"/>
  <c r="E32"/>
  <c r="E81" i="40"/>
  <c r="C130" i="2"/>
  <c r="C81"/>
  <c r="E81"/>
  <c r="E130"/>
  <c r="G33" i="7"/>
  <c r="C35"/>
  <c r="I33"/>
  <c r="E35"/>
  <c r="F126" i="2"/>
  <c r="D67"/>
  <c r="F116"/>
  <c r="F26" i="37" l="1"/>
  <c r="F20"/>
  <c r="H20" s="1"/>
  <c r="H18"/>
  <c r="D81" i="2"/>
  <c r="F81" s="1"/>
  <c r="D130"/>
  <c r="F67"/>
  <c r="H28" i="37" l="1"/>
  <c r="H26"/>
</calcChain>
</file>

<file path=xl/sharedStrings.xml><?xml version="1.0" encoding="utf-8"?>
<sst xmlns="http://schemas.openxmlformats.org/spreadsheetml/2006/main" count="8321" uniqueCount="987">
  <si>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</si>
  <si>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</si>
  <si>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</si>
  <si>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</si>
  <si>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</si>
  <si>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</si>
  <si>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</si>
  <si>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</si>
  <si>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1.</t>
  </si>
  <si>
    <t>2.</t>
  </si>
  <si>
    <t>3.</t>
  </si>
  <si>
    <t xml:space="preserve">4. </t>
  </si>
  <si>
    <t>5.</t>
  </si>
  <si>
    <t>6.</t>
  </si>
  <si>
    <t xml:space="preserve">7. </t>
  </si>
  <si>
    <t>8.</t>
  </si>
  <si>
    <t>10.</t>
  </si>
  <si>
    <t>11.</t>
  </si>
  <si>
    <t>12.</t>
  </si>
  <si>
    <t>13.</t>
  </si>
  <si>
    <t>14.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</si>
  <si>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</si>
  <si>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</si>
  <si>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</si>
  <si>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</si>
  <si>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</si>
  <si>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</si>
  <si>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</si>
  <si>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</si>
  <si>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</si>
  <si>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</si>
  <si>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</si>
  <si>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- Lakástámogatás</t>
  </si>
  <si>
    <t>4.</t>
  </si>
  <si>
    <t>7.</t>
  </si>
  <si>
    <t>9.</t>
  </si>
  <si>
    <t>KÖLTSÉGVETÉSI BEVÉTELEK ÉS KIADÁSOK EGYENLEGE</t>
  </si>
  <si>
    <t>3. sz. táblázat</t>
  </si>
  <si>
    <t>I. Működési célú bevételek és kiadások mérlege
(Önkormányzati szinten)</t>
  </si>
  <si>
    <t>Bevételek</t>
  </si>
  <si>
    <t>Kiadások</t>
  </si>
  <si>
    <t>Megnevezés</t>
  </si>
  <si>
    <t>Közhatalmi bevételek</t>
  </si>
  <si>
    <t>Személyi juttatások</t>
  </si>
  <si>
    <t xml:space="preserve">Dologi kiadások </t>
  </si>
  <si>
    <t>Költségvetési bevételek összesen (1+...+12)</t>
  </si>
  <si>
    <t>Költségvetési kiadások összesen (1+...+12)</t>
  </si>
  <si>
    <t>15.</t>
  </si>
  <si>
    <t>16.</t>
  </si>
  <si>
    <t>17.</t>
  </si>
  <si>
    <t>18.</t>
  </si>
  <si>
    <t>19.</t>
  </si>
  <si>
    <t>20.</t>
  </si>
  <si>
    <t>21.</t>
  </si>
  <si>
    <t>22.</t>
  </si>
  <si>
    <t>Működési célú finanszírozási kiadások összesen (14+...+21)</t>
  </si>
  <si>
    <t>23.</t>
  </si>
  <si>
    <t>Költségvetési és finanszírozási kiadások összesen (13+22)</t>
  </si>
  <si>
    <t>24.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</si>
  <si>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</si>
  <si>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</si>
  <si>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</si>
  <si>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</si>
  <si>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</si>
  <si>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</si>
  <si>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</si>
  <si>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</si>
  <si>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</si>
  <si>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</si>
  <si>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 xml:space="preserve">               - Felhalmozási célú pe.átadás államháztartáson kívül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</si>
  <si>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</si>
  <si>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</si>
  <si>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</si>
  <si>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</si>
  <si>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 xml:space="preserve">Vállalkozási maradvány igénybevétele 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</si>
  <si>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</si>
  <si>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</si>
  <si>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</si>
  <si>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</si>
  <si>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</si>
  <si>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</si>
  <si>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</si>
  <si>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</si>
  <si>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29.</t>
  </si>
  <si>
    <t>BEVÉTEL ÖSSZESEN (27+28)</t>
  </si>
  <si>
    <t>KIADÁSOK ÖSSZESEN (27+28)</t>
  </si>
  <si>
    <t>30.</t>
  </si>
  <si>
    <t>31.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</si>
  <si>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</si>
  <si>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</si>
  <si>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</si>
  <si>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</si>
  <si>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7=(4+6)</t>
  </si>
  <si>
    <t>Felújítási kiadások előirányzata felújításonként</t>
  </si>
  <si>
    <t>Felújítás  megnevezése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</si>
  <si>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</si>
  <si>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</si>
  <si>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</si>
  <si>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</si>
  <si>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</si>
  <si>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</si>
  <si>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</si>
  <si>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Összesen</t>
  </si>
  <si>
    <t>12=(10+11)</t>
  </si>
  <si>
    <t>13=(12/3)</t>
  </si>
  <si>
    <t>Saját erő</t>
  </si>
  <si>
    <t>- saját erőből központi támogatás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</si>
  <si>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</si>
  <si>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</si>
  <si>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</si>
  <si>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</si>
  <si>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</si>
  <si>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</si>
  <si>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</si>
  <si>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</si>
  <si>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</si>
  <si>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Támogatott neve</t>
  </si>
  <si>
    <t>Összesen:</t>
  </si>
  <si>
    <t>Önkormányzat</t>
  </si>
  <si>
    <t>01</t>
  </si>
  <si>
    <t>Feladat megnevezése</t>
  </si>
  <si>
    <t>--------</t>
  </si>
  <si>
    <t>Előirányzat-csoport, kiemelt előirányzat megnevezése</t>
  </si>
  <si>
    <t>02</t>
  </si>
  <si>
    <t>03</t>
  </si>
  <si>
    <t>04</t>
  </si>
  <si>
    <t>Sor-szám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</si>
  <si>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</si>
  <si>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</si>
  <si>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</si>
  <si>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</si>
  <si>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</si>
  <si>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</si>
  <si>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</si>
  <si>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</si>
  <si>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</si>
  <si>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</si>
  <si>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</si>
  <si>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</si>
  <si>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</si>
  <si>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</si>
  <si>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</si>
  <si>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</si>
  <si>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</si>
  <si>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(1+6)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</si>
  <si>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</si>
  <si>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</si>
  <si>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</si>
  <si>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</si>
  <si>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</si>
  <si>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</si>
  <si>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</si>
  <si>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</si>
  <si>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</si>
  <si>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</si>
  <si>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</si>
  <si>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</si>
  <si>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</si>
  <si>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</si>
  <si>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</si>
  <si>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</si>
  <si>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</si>
  <si>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</si>
  <si>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</si>
  <si>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</si>
  <si>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</si>
  <si>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</si>
  <si>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</si>
  <si>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</si>
  <si>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</si>
  <si>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Sorszám</t>
  </si>
  <si>
    <t>01.</t>
  </si>
  <si>
    <t>02.</t>
  </si>
  <si>
    <t>03.</t>
  </si>
  <si>
    <t>FORRÁSOK</t>
  </si>
  <si>
    <t>1</t>
  </si>
  <si>
    <t>2</t>
  </si>
  <si>
    <t>3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</si>
  <si>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</si>
  <si>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</si>
  <si>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</si>
  <si>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</si>
  <si>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</si>
  <si>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Létavértes Városi Könyvtár és Művelődési Ház</t>
  </si>
  <si>
    <t>Létavértesi Közös Önkormányzati Hivatal</t>
  </si>
  <si>
    <t>Létavértes Városi Önkormányzat</t>
  </si>
  <si>
    <t>előző év</t>
  </si>
  <si>
    <t>tárgy év</t>
  </si>
  <si>
    <t>- korl. forg.képes</t>
  </si>
  <si>
    <t>Vagyoni értékű jogok</t>
  </si>
  <si>
    <t>Szellemi termékek</t>
  </si>
  <si>
    <t>I.</t>
  </si>
  <si>
    <t>Immateriális javak</t>
  </si>
  <si>
    <t>II/1.</t>
  </si>
  <si>
    <t>Ingatlanok össz.</t>
  </si>
  <si>
    <t>II/2.</t>
  </si>
  <si>
    <t>II/5.</t>
  </si>
  <si>
    <t>Beruházások, felújít. F.képes</t>
  </si>
  <si>
    <t>II.</t>
  </si>
  <si>
    <t>Tárgyi eszközök</t>
  </si>
  <si>
    <t>III/1.</t>
  </si>
  <si>
    <t>III.</t>
  </si>
  <si>
    <t>Befekt.pügyi eszk.</t>
  </si>
  <si>
    <t>IV.</t>
  </si>
  <si>
    <t>A.</t>
  </si>
  <si>
    <t>Készletek össz:</t>
  </si>
  <si>
    <t>II/4.</t>
  </si>
  <si>
    <t xml:space="preserve">II. </t>
  </si>
  <si>
    <t>Értékpapírok össz.</t>
  </si>
  <si>
    <t>V.</t>
  </si>
  <si>
    <t>B.</t>
  </si>
  <si>
    <t>ESZKÖZÖK ÖSSZESEN:</t>
  </si>
  <si>
    <t>Hajdú-Bihar Megyei Temetkezési Vállalat</t>
  </si>
  <si>
    <t>LÉT.A.MED Zrt</t>
  </si>
  <si>
    <t>"A Korszerű Iskoláért" Alapítvány</t>
  </si>
  <si>
    <t>Létavértesi Fittness Szabadidősport Egyesület</t>
  </si>
  <si>
    <t>rendezvények támogatása</t>
  </si>
  <si>
    <t>éven túli lejáratú működési hitel</t>
  </si>
  <si>
    <t>Nemleges</t>
  </si>
  <si>
    <t xml:space="preserve">                                 </t>
  </si>
  <si>
    <t>K1</t>
  </si>
  <si>
    <t>K2</t>
  </si>
  <si>
    <t>K3</t>
  </si>
  <si>
    <t>K4</t>
  </si>
  <si>
    <t>K5</t>
  </si>
  <si>
    <t xml:space="preserve"> - a K5-ből: - nemzetközi kötelezettségek</t>
  </si>
  <si>
    <t xml:space="preserve">   - elvonások és befizetések</t>
  </si>
  <si>
    <t xml:space="preserve">   - működési célú garancia-és kezességvállalásból származó kifizetés ÁHB</t>
  </si>
  <si>
    <t xml:space="preserve">   - Működési célú visszatérítendő támogatások , kölcsönök nyújtása ÁHB</t>
  </si>
  <si>
    <t xml:space="preserve">   - működési célú visszatérítendő támogatások, kölcsönök törlesztése ÁHB</t>
  </si>
  <si>
    <t xml:space="preserve">   - egyéb működési célú támogatások ÁHB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</si>
  <si>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</si>
  <si>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</si>
  <si>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</si>
  <si>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</si>
  <si>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</si>
  <si>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</si>
  <si>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</si>
  <si>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</si>
  <si>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</si>
  <si>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</si>
  <si>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</si>
  <si>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</si>
  <si>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 xml:space="preserve">   - működési célú garancia-és kezességvállalásból származó kifizetés ÁHK</t>
  </si>
  <si>
    <t xml:space="preserve">   - Működési célú visszatérítendő támogatások , kölcsönök nyújtása ÁHK</t>
  </si>
  <si>
    <t xml:space="preserve">   - árkiegészítések, ártámogatások</t>
  </si>
  <si>
    <t xml:space="preserve">   - kamattámogatások</t>
  </si>
  <si>
    <t xml:space="preserve">   - egyéb működési célú támogatások ÁHK</t>
  </si>
  <si>
    <t xml:space="preserve">   - tartalékok</t>
  </si>
  <si>
    <t>K6</t>
  </si>
  <si>
    <t>K7</t>
  </si>
  <si>
    <t>K8</t>
  </si>
  <si>
    <t>Egyéb felhalmozási célú kiadások</t>
  </si>
  <si>
    <t>K81</t>
  </si>
  <si>
    <t>K82</t>
  </si>
  <si>
    <t>K83</t>
  </si>
  <si>
    <t>K84</t>
  </si>
  <si>
    <t>K85</t>
  </si>
  <si>
    <t>K86</t>
  </si>
  <si>
    <t>K87</t>
  </si>
  <si>
    <t>K88</t>
  </si>
  <si>
    <t xml:space="preserve"> - Felhalmozási célú visszatérítendő támogatások, kölcsönök nyújtása ÁHB</t>
  </si>
  <si>
    <t>- Felhalmozási célú visszatérítendő kölcsönök törlesztése ÁHB</t>
  </si>
  <si>
    <t>- Egyéb felhalmozási célú támogatások ÁHB</t>
  </si>
  <si>
    <t>- Felhalmozási célú garancia-és kezességvállalásból származó kifizetés ÁHB</t>
  </si>
  <si>
    <t>- Felhalmozási célú visszatérítendő támogatások, kölcsönök nyújtása ÁHK</t>
  </si>
  <si>
    <t>- Egyéb felhalmozási célú támogatások ÁHK</t>
  </si>
  <si>
    <t>a K8-ból: Felhalmozási célú garancia-és kezességvállalásból származó kifizetés ÁHB</t>
  </si>
  <si>
    <r>
      <t xml:space="preserve">I. Működési költségvetés kiadásai </t>
    </r>
    <r>
      <rPr>
        <sz val="8"/>
        <rFont val="Times New Roman CE"/>
        <charset val="238"/>
      </rPr>
      <t>(K1-K5)</t>
    </r>
  </si>
  <si>
    <r>
      <t xml:space="preserve">II. Felhalmozási költségvetés kiadásai </t>
    </r>
    <r>
      <rPr>
        <sz val="8"/>
        <rFont val="Times New Roman CE"/>
        <charset val="238"/>
      </rPr>
      <t>(K6-K8)</t>
    </r>
  </si>
  <si>
    <t>KÖLTSÉGVETÉSI KIADÁSOK ÖSSZESEN (K1-K8)</t>
  </si>
  <si>
    <t>Rovat</t>
  </si>
  <si>
    <t>B111</t>
  </si>
  <si>
    <t>Helyi önkormányzatok működésének általános támogatása</t>
  </si>
  <si>
    <t>B112</t>
  </si>
  <si>
    <t>B113</t>
  </si>
  <si>
    <t>Települési önkormányzatok szociális,  gyermekjóléti és gyermekétkeztetési feladatainak támogatása</t>
  </si>
  <si>
    <t>B114</t>
  </si>
  <si>
    <t>Települési önkormányzatok kulturális feladatainak támogatása</t>
  </si>
  <si>
    <t>B115</t>
  </si>
  <si>
    <t>B116</t>
  </si>
  <si>
    <t>B12</t>
  </si>
  <si>
    <t>Elvonások és befizetések bevételei</t>
  </si>
  <si>
    <t>B13</t>
  </si>
  <si>
    <t>B14</t>
  </si>
  <si>
    <t>B15</t>
  </si>
  <si>
    <t>B16</t>
  </si>
  <si>
    <t>B21</t>
  </si>
  <si>
    <t>Felhalmozási célú önkormányzati támogatások</t>
  </si>
  <si>
    <t>B22</t>
  </si>
  <si>
    <t>B23</t>
  </si>
  <si>
    <t>B24</t>
  </si>
  <si>
    <t>B25</t>
  </si>
  <si>
    <t>B3</t>
  </si>
  <si>
    <t>Helyi adók  (B34+B351)</t>
  </si>
  <si>
    <t>B34</t>
  </si>
  <si>
    <t>- Vagyoni típusú adók</t>
  </si>
  <si>
    <t>B351</t>
  </si>
  <si>
    <t>B354</t>
  </si>
  <si>
    <t>Gépjárműadó</t>
  </si>
  <si>
    <t>B355</t>
  </si>
  <si>
    <t>Egyéb áruhasználati és szolgáltatási adók</t>
  </si>
  <si>
    <t>B36</t>
  </si>
  <si>
    <t>Egyéb közhatalmi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</si>
  <si>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</si>
  <si>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</si>
  <si>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</si>
  <si>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</si>
  <si>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</si>
  <si>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értéke</t>
  </si>
  <si>
    <t>B404</t>
  </si>
  <si>
    <t>Tulajdonosi bevételek</t>
  </si>
  <si>
    <t>B405</t>
  </si>
  <si>
    <t>Ellátási díjak</t>
  </si>
  <si>
    <t>B406</t>
  </si>
  <si>
    <t xml:space="preserve">Kiszámlázott általános forgalmi adó </t>
  </si>
  <si>
    <t>B407</t>
  </si>
  <si>
    <t>Általános forgalmi adó visszatérítése</t>
  </si>
  <si>
    <t>B408</t>
  </si>
  <si>
    <t>Kamatbevételek</t>
  </si>
  <si>
    <t>B409</t>
  </si>
  <si>
    <t>Egyéb pénzügyi műveletek bevételei</t>
  </si>
  <si>
    <t>B410</t>
  </si>
  <si>
    <t>Egyéb működési bevételek</t>
  </si>
  <si>
    <t>Felhalmozási bevételek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</si>
  <si>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</si>
  <si>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</si>
  <si>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</si>
  <si>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</si>
  <si>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</si>
  <si>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</si>
  <si>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</si>
  <si>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</si>
  <si>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</si>
  <si>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</si>
  <si>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B61</t>
  </si>
  <si>
    <t>Egyéb működési célú átvett pénzeszköz</t>
  </si>
  <si>
    <t>B71</t>
  </si>
  <si>
    <t>Egyéb felhalmozási célú átvett pénzeszköz</t>
  </si>
  <si>
    <t xml:space="preserve">Hitel-, kölcsönfelvétel államháztartáson kívülről  </t>
  </si>
  <si>
    <t>B8111</t>
  </si>
  <si>
    <t>Hosszú lejáratú  hitelek, kölcsönök felvétele</t>
  </si>
  <si>
    <t>B8112</t>
  </si>
  <si>
    <t>Likviditási célú  hitelek, kölcsönök felvétele pénzügyi vállalkozástól</t>
  </si>
  <si>
    <t>B8113</t>
  </si>
  <si>
    <t xml:space="preserve">    Rövid lejáratú  hitelek, kölcsönök felvétele</t>
  </si>
  <si>
    <t xml:space="preserve">Belföldi értékpapírok bevételei </t>
  </si>
  <si>
    <t xml:space="preserve">Maradvány igénybevétele </t>
  </si>
  <si>
    <t>B8131</t>
  </si>
  <si>
    <t>Előző év költségvetési maradványának igénybevétele</t>
  </si>
  <si>
    <t>B8132</t>
  </si>
  <si>
    <t>Előző év vállalkozási maradványának igénybevétele</t>
  </si>
  <si>
    <t>Adóssághoz nem kapcsolódó származékos ügyletek bevételei</t>
  </si>
  <si>
    <t>Önkormányzat működési támogatásai (B11)</t>
  </si>
  <si>
    <t>Települési önkormányzatok egyes köznevelési feladatainak támogatása</t>
  </si>
  <si>
    <t>Működési célú központosított előirányzatok</t>
  </si>
  <si>
    <t>Helyi önkormányzatok kiegészítő támogatásai</t>
  </si>
  <si>
    <t>Működési célú garancia- és kezességvállalásból megtérülések ÁHB</t>
  </si>
  <si>
    <t>Működési célú visszatérítendő támogatások, kölcsönök visszatérülése ÁHB</t>
  </si>
  <si>
    <t>Működési célú visszatérítendő támogatások, kölcsönök igénybevétele ÁHB</t>
  </si>
  <si>
    <t>Egyéb működési célú támogatások bevételei ÁHB</t>
  </si>
  <si>
    <t>Működési célú támogatások államháztartáson belülről (B12-B16)</t>
  </si>
  <si>
    <t>Felhalmozási célú támogatások államháztartáson belülről (B2)</t>
  </si>
  <si>
    <t>Felhalmozási célú garancia- és kezességvállalásból megtérülések ÁHB</t>
  </si>
  <si>
    <t>Felhalmozási célú visszatérítendő támogatások, kölcsönök visszatérülése ÁHB</t>
  </si>
  <si>
    <t>Felhalmozási célú visszatérítendő támogatások, kölcsönök igénybevétele ÁHB</t>
  </si>
  <si>
    <t>Egyéb felhalmozási célú támogatások bevételei ÁHB</t>
  </si>
  <si>
    <t xml:space="preserve">   - ebből magánszemélyek kommunális adója</t>
  </si>
  <si>
    <t xml:space="preserve">     - ebből helyi iparűzési  adó</t>
  </si>
  <si>
    <t xml:space="preserve">    - ebből talajterhelési díj</t>
  </si>
  <si>
    <t>B35</t>
  </si>
  <si>
    <t>- Termékek és szolgáltatások adói</t>
  </si>
  <si>
    <t xml:space="preserve"> Értékesítési és forgalmi adók </t>
  </si>
  <si>
    <t>Közhatalmi bevételek (B3)</t>
  </si>
  <si>
    <t>Működési bevételek (B4)</t>
  </si>
  <si>
    <t>Felhalmozási bevételek (B5)</t>
  </si>
  <si>
    <t>Működési célú garancia- és kezességvállalásból megtérülések ÁHK</t>
  </si>
  <si>
    <t>Működési célú visszatérítendő támogatások, kölcsönök visszatér. ÁHK</t>
  </si>
  <si>
    <t>B62</t>
  </si>
  <si>
    <t>B63</t>
  </si>
  <si>
    <t xml:space="preserve">          B63.-ból EU-s </t>
  </si>
  <si>
    <t>Működési célú átvett pénzeszközök (B6)</t>
  </si>
  <si>
    <t>Felhalm. célú garancia- és kezességvállalásból megtérülések ÁHK</t>
  </si>
  <si>
    <t>Felhalm. célú visszatérítendő támogatások, kölcsönök visszatér. ÁHK</t>
  </si>
  <si>
    <t>B72</t>
  </si>
  <si>
    <t>B73</t>
  </si>
  <si>
    <t xml:space="preserve">        B73.-ból EU-s </t>
  </si>
  <si>
    <t>Felhalmozási célú átvett pénzeszközök (B7)</t>
  </si>
  <si>
    <t>KÖLTSÉGVETÉSI BEVÉTELEK ÖSSZESEN: (B1-B7)</t>
  </si>
  <si>
    <t>FINANSZÍROZÁSI BEVÉTELEK ÖSSZESEN: (B8)</t>
  </si>
  <si>
    <t>B811</t>
  </si>
  <si>
    <t>B812</t>
  </si>
  <si>
    <t>B813</t>
  </si>
  <si>
    <t>B81</t>
  </si>
  <si>
    <t>Belföldi finanszírozás bevételei (B81)</t>
  </si>
  <si>
    <t>Külföldi finanszírozás bevételei (B82)</t>
  </si>
  <si>
    <t>Adóssághoz nem kapcsolódó származékos ügyletek bevételei (B83)</t>
  </si>
  <si>
    <t>K911</t>
  </si>
  <si>
    <t>Hitel, kölcsöntörlesztés államháztartáson kívülre</t>
  </si>
  <si>
    <t>K9111</t>
  </si>
  <si>
    <t>K9112</t>
  </si>
  <si>
    <t>K9113</t>
  </si>
  <si>
    <t>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</si>
  <si>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</si>
  <si>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</si>
  <si>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K912</t>
  </si>
  <si>
    <t>Belföldi értékpapírok kiadása</t>
  </si>
  <si>
    <t>Külföldi finanszírozás kiadásai (K92)</t>
  </si>
  <si>
    <t>Adóssághoz nem kapcsolódó származékos ügyletek kiadásai (K93)</t>
  </si>
  <si>
    <t>FINANSZÍROZÁSI KIADÁSOK ÖSSZESEN: (K9)</t>
  </si>
  <si>
    <t>B82</t>
  </si>
  <si>
    <t>B83</t>
  </si>
  <si>
    <t>KÖLTSÉGVETÉSI ÉS FINANSZÍROZÁSI BEVÉTELEK ÖSSZESEN: (9+10)</t>
  </si>
  <si>
    <t>Belföldi finanszírozás kiadásai (K91)</t>
  </si>
  <si>
    <t>K91</t>
  </si>
  <si>
    <t>K92</t>
  </si>
  <si>
    <t>K93</t>
  </si>
  <si>
    <t>KÖLTSÉGVETÉSI ÉS FINANSZÍROZÁSI KIADÁSOK ÖSSZESEN: (3+4)</t>
  </si>
  <si>
    <t xml:space="preserve">     ebből fejezeti kezelésű előir. EU-s progr. és azok hazai társfinansz.</t>
  </si>
  <si>
    <t>Költségvetési hiány, többlet ( költségvetési bevételek 9. sor - költségvetési kiadások 3. sor) (+/-)</t>
  </si>
  <si>
    <t>Önkormányzat működési támogatásai</t>
  </si>
  <si>
    <t>Működési célú támogatások ÁHB</t>
  </si>
  <si>
    <t>Működési bevételek</t>
  </si>
  <si>
    <t>Működési célú átvett pénzeszközök</t>
  </si>
  <si>
    <t>Hitel, kölcsön felvétel ÁHK</t>
  </si>
  <si>
    <t>Belföldi értékpapírok bevételei</t>
  </si>
  <si>
    <t>Külföldi finanszírozás bevételei</t>
  </si>
  <si>
    <t xml:space="preserve">         ebből helyi adók</t>
  </si>
  <si>
    <t xml:space="preserve">    </t>
  </si>
  <si>
    <t xml:space="preserve">                egyéb működési célú támogatás ÁHK</t>
  </si>
  <si>
    <t xml:space="preserve">                tartalékok</t>
  </si>
  <si>
    <t>Hitel, kölcsön törlesztése ÁHK</t>
  </si>
  <si>
    <t>Külföldi finanszírozás kiadásai</t>
  </si>
  <si>
    <t>Adóssághoz nem kapcsolódó származékos ügyletek kiadásai</t>
  </si>
  <si>
    <t>Felhalmozási célú támogatások ÁHB</t>
  </si>
  <si>
    <t>Felhalmozási célú átvett pénzeszközök</t>
  </si>
  <si>
    <t>Hiány belső finanszírozás bevételei ( 15+16)</t>
  </si>
  <si>
    <t>Hiány külső finanszírozás bevételei (18+..+21)</t>
  </si>
  <si>
    <t>belföldi Értékpapírok bevételei</t>
  </si>
  <si>
    <t>Külföldi értékpapírok bevételei</t>
  </si>
  <si>
    <t xml:space="preserve">Hitel, kölcsön törlesztése </t>
  </si>
  <si>
    <t>Belföldi értékpapírok kiadásai</t>
  </si>
  <si>
    <t xml:space="preserve">   ebből:  - Felhalmozási célú pe. átadás államháztartáson belül</t>
  </si>
  <si>
    <t>Működési célú támogatások államháztartáson belülről (B1)</t>
  </si>
  <si>
    <t>1.1</t>
  </si>
  <si>
    <t>1.2</t>
  </si>
  <si>
    <t>Likviditási célú hitelek, kölcsönök törlesztése pénzügyi vállalkozásnak</t>
  </si>
  <si>
    <t>Rövid lejáratú hitelek, kölcsönök törlesztése</t>
  </si>
  <si>
    <t>B814</t>
  </si>
  <si>
    <t>Államháztartáson belüli megelőlegezések</t>
  </si>
  <si>
    <t>Összes maradvány</t>
  </si>
  <si>
    <t>sorszám</t>
  </si>
  <si>
    <t>megnevezés</t>
  </si>
  <si>
    <t>Önk. Hivatal</t>
  </si>
  <si>
    <t>Óvoda</t>
  </si>
  <si>
    <t>Közműv.</t>
  </si>
  <si>
    <t>önkormányz.</t>
  </si>
  <si>
    <t>Önkormányzat összesen:</t>
  </si>
  <si>
    <t>Alaptev. Költségvetési bevételei</t>
  </si>
  <si>
    <t>Alaptev. Költségvetési kiadásai</t>
  </si>
  <si>
    <t>Alaptev. Költségvetési egyenlege</t>
  </si>
  <si>
    <t>Alaptev. Finanszírozási bevételei</t>
  </si>
  <si>
    <t>Alaptev. Finanszírozási kiadásai</t>
  </si>
  <si>
    <t>Alaptev. Finanszírozási egyenlege</t>
  </si>
  <si>
    <t>Vállalk. Tev. Finanszírozási bevételei</t>
  </si>
  <si>
    <t>Vállalk. Tev. Finansz. egyenlege</t>
  </si>
  <si>
    <t>Vállalkozási tev. Költségvet. bevételei</t>
  </si>
  <si>
    <t>Vállalkozási tev. Költségvet. kiadásai</t>
  </si>
  <si>
    <t>Vállalk. tev. Költségvet. egyenlege</t>
  </si>
  <si>
    <t>Alaptevékenység maradványa</t>
  </si>
  <si>
    <t>Váll. Tevékenység maradványa</t>
  </si>
  <si>
    <t>I</t>
  </si>
  <si>
    <t>II</t>
  </si>
  <si>
    <t>A)</t>
  </si>
  <si>
    <t>III</t>
  </si>
  <si>
    <t>IV</t>
  </si>
  <si>
    <t>B)</t>
  </si>
  <si>
    <t>C)</t>
  </si>
  <si>
    <t>Alaptevékenység szabad maradványa</t>
  </si>
  <si>
    <t>Váll. Tev. Terhelő befizetési kötel.</t>
  </si>
  <si>
    <t>Alaptev. Köt. terhelt maradványa</t>
  </si>
  <si>
    <t>Váll. Tev. Felhasználható maradványa</t>
  </si>
  <si>
    <t>D)</t>
  </si>
  <si>
    <t>E)</t>
  </si>
  <si>
    <t>F)</t>
  </si>
  <si>
    <t>G)</t>
  </si>
  <si>
    <t>I. MARADVÁNYKIMUTATÁS</t>
  </si>
  <si>
    <t>II. EREDMÉNYKIMUTATÁS</t>
  </si>
  <si>
    <t>Közhatalmi eredményszeml. Bevételek</t>
  </si>
  <si>
    <t>Eszk.és szolg. Értékesít. nettó bevételei</t>
  </si>
  <si>
    <t>Tevék. Egyéb nettó eredm. Bevételei</t>
  </si>
  <si>
    <t>Tevékenység nettó eredm. Bevételeli</t>
  </si>
  <si>
    <t>Saját term. készletek állományváltozása</t>
  </si>
  <si>
    <t>Saját előáll. Eszk. Aktivált értéke</t>
  </si>
  <si>
    <t>Aktivált saját teljesítmények értéke</t>
  </si>
  <si>
    <t>Közp. Működési célú tám. Eredm. Bevételei</t>
  </si>
  <si>
    <t>Egyéb működési célú tám. Eredm. Bevét.</t>
  </si>
  <si>
    <t>Különféle egyéb eredm. Bevételek</t>
  </si>
  <si>
    <t>Egyéb eredményszemléletű bevételek</t>
  </si>
  <si>
    <t>Anyagköltség</t>
  </si>
  <si>
    <t>Személyi jellegű egyéb kifizetések</t>
  </si>
  <si>
    <t xml:space="preserve">Bérjárulékok </t>
  </si>
  <si>
    <t>Eladott (közvet) szolgáltatások értéke</t>
  </si>
  <si>
    <t>Anyagjellegű ráfordítások</t>
  </si>
  <si>
    <t>Bérköltség</t>
  </si>
  <si>
    <t>Eladott áruk beszerzési értéke</t>
  </si>
  <si>
    <t>V</t>
  </si>
  <si>
    <t>Személyi jellegű ráfordítások</t>
  </si>
  <si>
    <t>VI</t>
  </si>
  <si>
    <t>VII</t>
  </si>
  <si>
    <t>VIII</t>
  </si>
  <si>
    <t>IX</t>
  </si>
  <si>
    <t>X</t>
  </si>
  <si>
    <t>XI</t>
  </si>
  <si>
    <t>Értékcsökkenési leírás</t>
  </si>
  <si>
    <t>Egyéb ráfordítások</t>
  </si>
  <si>
    <t>TEVÉKENYSÉGEK EREDMÉNYE</t>
  </si>
  <si>
    <t>Kapott (járó) osztalék és részesedés</t>
  </si>
  <si>
    <t>- ebből: árfolyamnyereség</t>
  </si>
  <si>
    <t>Pénzügyi műveletek eredm. Bevételei</t>
  </si>
  <si>
    <t>Fizetendő kamatok és kamatjell. Ráfordítások</t>
  </si>
  <si>
    <t>Pénzügyi műveletek egyéb ráfordításai</t>
  </si>
  <si>
    <t>- ebből árfolyamveszteség</t>
  </si>
  <si>
    <t>Pénzügyi műveletek ráfordításai</t>
  </si>
  <si>
    <t>PÉNZÜGYI MŰVELETEK EREDMÉNYE</t>
  </si>
  <si>
    <t>SZOKÁSOS EREDMÉNY</t>
  </si>
  <si>
    <t>Felhalmozási célú tám. Eredm. Bevételei</t>
  </si>
  <si>
    <t>Különféle rendkív. Eredm. Bevételek</t>
  </si>
  <si>
    <t>Rendkívüli eredményszemléletű bevételek</t>
  </si>
  <si>
    <t>Rendkívüli ráfordítások</t>
  </si>
  <si>
    <t>MÉRLEG SZERINTI EREDMÉNY</t>
  </si>
  <si>
    <t xml:space="preserve">RENDKÍVÜLI EREDMÉNY </t>
  </si>
  <si>
    <t>----------</t>
  </si>
  <si>
    <t>-------</t>
  </si>
  <si>
    <t>B816</t>
  </si>
  <si>
    <t>Irányító szervi támogatás (B816)</t>
  </si>
  <si>
    <t>K915</t>
  </si>
  <si>
    <t>Irányító szervi támogatás (K915)</t>
  </si>
  <si>
    <t>összes feladat</t>
  </si>
  <si>
    <t>Összes feladat</t>
  </si>
  <si>
    <t>kötelező feladat</t>
  </si>
  <si>
    <t>önként vállalt feladat</t>
  </si>
  <si>
    <t>önként vállalat feladat</t>
  </si>
  <si>
    <t>Államháztartáson belülli megelőlegezések</t>
  </si>
  <si>
    <t>Működési célú finanszírozási bevételek összesen (14+...+22)</t>
  </si>
  <si>
    <t>Költségvetési és finanszírozási bevételek összesen (13+23)</t>
  </si>
  <si>
    <t>Település üzemeltetési feladatok</t>
  </si>
  <si>
    <t>066010</t>
  </si>
  <si>
    <t>066020</t>
  </si>
  <si>
    <t>081045</t>
  </si>
  <si>
    <t>éven túli lejáratú fejlesztési hitel</t>
  </si>
  <si>
    <t>Adatszolgáltatás 
az elismert tartozásállományról</t>
  </si>
  <si>
    <t>Költségvetési szerv neve:</t>
  </si>
  <si>
    <t>Költségvetési szerv számlaszáma:</t>
  </si>
  <si>
    <t>11738008-15373319</t>
  </si>
  <si>
    <t>30 napon túli elismert tartozásállomány összesen:  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</si>
  <si>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</si>
  <si>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</si>
  <si>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</si>
  <si>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</si>
  <si>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</si>
  <si>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</si>
  <si>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Egyéb tartozásállomány</t>
  </si>
  <si>
    <t>költségvetési szerv vezetője</t>
  </si>
  <si>
    <t>11738008-15728568</t>
  </si>
  <si>
    <t>11738008-16733493</t>
  </si>
  <si>
    <t>11738008-16733486</t>
  </si>
  <si>
    <t xml:space="preserve"> G) SAJÁT TŐKE ÖSSZESEN (01+...+06)</t>
  </si>
  <si>
    <t>I. Nemzeti vagyon induláskori értéke</t>
  </si>
  <si>
    <t>II. Nemzeti vagyon változásai</t>
  </si>
  <si>
    <t>IV. Felhalmozott eredmény</t>
  </si>
  <si>
    <t>V. Eszközök értékhelyesbítésének forrása</t>
  </si>
  <si>
    <t>VI. Mérleg szerinti eredmény</t>
  </si>
  <si>
    <t xml:space="preserve"> I. Költségvetési évben esedékes kötelezettségek</t>
  </si>
  <si>
    <t>II. Költségvetési évet követően esedékes kötelezettségek</t>
  </si>
  <si>
    <t>III. Kötelezettség jellegű sajátos elszámolások</t>
  </si>
  <si>
    <t>-korl. Forg.képes vagyon</t>
  </si>
  <si>
    <t>-üzleti vagyon</t>
  </si>
  <si>
    <t xml:space="preserve">-forg.képtelen törzsvagyon </t>
  </si>
  <si>
    <t>Gépek, ber. Felsz.jármű f.képes</t>
  </si>
  <si>
    <t>Tárgyi eszközök értékhelyesbít.</t>
  </si>
  <si>
    <t>Koncessz.vagyonkez.adott</t>
  </si>
  <si>
    <t>Nemzeti Vagyonba tartozó BEFEKTETETT ESZK.ÖSSZ</t>
  </si>
  <si>
    <t>Nemzeti vagyonba tartozó FORGÓESZK.ÖSSZESEN</t>
  </si>
  <si>
    <t>Hosszú lejáratú betétek</t>
  </si>
  <si>
    <t>Pénztárak,csekkek,betétk.</t>
  </si>
  <si>
    <t>Forintszámlák</t>
  </si>
  <si>
    <t>Devizaszámlák</t>
  </si>
  <si>
    <t>Idegen pénzeszközök</t>
  </si>
  <si>
    <t>C.</t>
  </si>
  <si>
    <t>PÉNZESZKÖZÖK:</t>
  </si>
  <si>
    <t>D.</t>
  </si>
  <si>
    <t>KÖVETELÉSEK:</t>
  </si>
  <si>
    <t>E.</t>
  </si>
  <si>
    <t>EGYÉB SAJÁTOS ESZKÖZOLDALI ESZÁMOLÁSOK:</t>
  </si>
  <si>
    <t>F.</t>
  </si>
  <si>
    <t>Költségv. évben esed. Követelés</t>
  </si>
  <si>
    <t>Ktgv. évet követ. Esed. Követelés</t>
  </si>
  <si>
    <t>Követelés jellegű sajátos elszám.</t>
  </si>
  <si>
    <t>Létavértesi Polgárőr Egyesület</t>
  </si>
  <si>
    <t>Tiszamenti Regionális Vízművek Zrt.</t>
  </si>
  <si>
    <t>B E V É T E L E K (KONSZOLIDÁLT)</t>
  </si>
  <si>
    <t>K I A D Á S O K (KONSZOLIDÁLT)</t>
  </si>
  <si>
    <t>(KONSZOLIDÁLT) VAGYONKIMUTATÁS
a könyvviteli mérlegben értékkel szereplő forrásokról</t>
  </si>
  <si>
    <t>államigazgatási feladat</t>
  </si>
  <si>
    <t xml:space="preserve"> EREDMÉNYKIMUTATÁS</t>
  </si>
  <si>
    <t>előző időszak</t>
  </si>
  <si>
    <t>tárgyi időszak</t>
  </si>
  <si>
    <t>4</t>
  </si>
  <si>
    <t>J) PASSZÍV IDŐBELI ELHATÁROLÁSOK</t>
  </si>
  <si>
    <t>H) KÖTELEZETTSÉGEK (8+…+10)</t>
  </si>
  <si>
    <r>
      <t xml:space="preserve">30 napon túli elismert tartozásállomány összesen: </t>
    </r>
    <r>
      <rPr>
        <b/>
        <sz val="11"/>
        <rFont val="Times New Roman CE"/>
        <charset val="238"/>
      </rPr>
      <t xml:space="preserve">  0</t>
    </r>
    <r>
      <rPr>
        <b/>
        <sz val="11"/>
        <rFont val="Times New Roman CE"/>
        <family val="1"/>
        <charset val="238"/>
      </rPr>
      <t xml:space="preserve">  Ft</t>
    </r>
  </si>
  <si>
    <t>NEMLEGES</t>
  </si>
  <si>
    <t>B75</t>
  </si>
  <si>
    <t>K914</t>
  </si>
  <si>
    <t>ÁHB megelőlegezések visszafizetése (K914)</t>
  </si>
  <si>
    <t>K513</t>
  </si>
  <si>
    <t>ÁHB megelőlegezések visszafizetése</t>
  </si>
  <si>
    <t>MEGNEVEZÉS</t>
  </si>
  <si>
    <t>A közp. Költségvetésből támogatásként rendelk. Bocsátott összeg</t>
  </si>
  <si>
    <t>Az önkormányzat által az adott célra ténylegesen felhasznált összeg</t>
  </si>
  <si>
    <t>Az önk. Által fel nem használt, de a következő évben jogszerűen felhasználható összeg</t>
  </si>
  <si>
    <t>forint</t>
  </si>
  <si>
    <t>Eltérés</t>
  </si>
  <si>
    <t xml:space="preserve">        B75.-ból EU-s </t>
  </si>
  <si>
    <t>ebből elvonások, befizetések</t>
  </si>
  <si>
    <t>Család és Gyermekj. Sz.</t>
  </si>
  <si>
    <t>2019.</t>
  </si>
  <si>
    <t>Működési célú költségvetési támogatások</t>
  </si>
  <si>
    <t>Elszámolásból származó bevételek</t>
  </si>
  <si>
    <t>Biztosító által fizetett kártérítés</t>
  </si>
  <si>
    <t>05</t>
  </si>
  <si>
    <t>forintban</t>
  </si>
  <si>
    <t>Részesedésekből szárm. Ráford., árf.veszt.</t>
  </si>
  <si>
    <t>Debreceni Vízmű Zrt</t>
  </si>
  <si>
    <t>Debreceni Hulladék Közszolgáltató Nonprofit Kft</t>
  </si>
  <si>
    <t>Hajdúsági-Nyírségi Pályázatkezelő Nonprofit Kft.</t>
  </si>
  <si>
    <t>Létavértesi Óvodák Gyermekeiért Alapítvány</t>
  </si>
  <si>
    <t>Létavértesi Család és Gyermekjóléti Szolgálat</t>
  </si>
  <si>
    <t>11738008-16732588</t>
  </si>
  <si>
    <t>K89</t>
  </si>
  <si>
    <t>B411</t>
  </si>
  <si>
    <t xml:space="preserve"> Egyéb működési bevételek</t>
  </si>
  <si>
    <t>Egyéb működési bevétel</t>
  </si>
  <si>
    <t>önkormányzat</t>
  </si>
  <si>
    <t>(11/A űrlap)</t>
  </si>
  <si>
    <t>11/C űrlap</t>
  </si>
  <si>
    <t>III. Egyéb eszközök induláskori értéke és változásai</t>
  </si>
  <si>
    <t>n.a.</t>
  </si>
  <si>
    <t>013360</t>
  </si>
  <si>
    <t>Iskolák üzemeltetési szolgáltatás feladatai</t>
  </si>
  <si>
    <t>Szabadidő sport-, és kulturális feladatok: sporttelep, uszoda, tornacsarnok</t>
  </si>
  <si>
    <t>EU-s forrás és hazai társfinanszírozás</t>
  </si>
  <si>
    <t>Felhalmozási célú visszatérítendő tám, kölcsönök visszatérülése ÁHB</t>
  </si>
  <si>
    <t>Felhalmozási célú visszatérítendő tám, kölcsönök igénybevétele ÁHB</t>
  </si>
  <si>
    <t xml:space="preserve"> forintban</t>
  </si>
  <si>
    <t xml:space="preserve"> forintban !</t>
  </si>
  <si>
    <t>forintban !</t>
  </si>
  <si>
    <t>Létavértesi Gyermeksziget Óvoda-bölcsőde</t>
  </si>
  <si>
    <t>Óvoda-bölcsőde</t>
  </si>
  <si>
    <t>2021.</t>
  </si>
  <si>
    <t>11=(7+…+10)</t>
  </si>
  <si>
    <t xml:space="preserve">Tervezett 
</t>
  </si>
  <si>
    <t xml:space="preserve">Tényleges 
</t>
  </si>
  <si>
    <t>Adatok:  forintban!</t>
  </si>
  <si>
    <t>Működési célú költségvetési és kiegészítő támogatások</t>
  </si>
  <si>
    <t>Részesedésekből szárm. Egyéb eredm. Bev.</t>
  </si>
  <si>
    <t>Teljesí-tés %</t>
  </si>
  <si>
    <t xml:space="preserve"> Ft</t>
  </si>
  <si>
    <t>Ft</t>
  </si>
  <si>
    <t>Arany János Ált. Iskola Tanulóiért Alapítvány</t>
  </si>
  <si>
    <t>B65</t>
  </si>
  <si>
    <t>- üzleti vagyon</t>
  </si>
  <si>
    <t>ipari park beruházás</t>
  </si>
  <si>
    <t xml:space="preserve"> forintban </t>
  </si>
  <si>
    <t>2022.</t>
  </si>
  <si>
    <t>LÉTAVÉRTES VÁROSI ÖNKORMÁNYZAT</t>
  </si>
  <si>
    <t>PÉNZESZKÖZÖK VÁLTOZÁSA</t>
  </si>
  <si>
    <t>Bankszámlák nyitó tárgyidőszaki egyenlege</t>
  </si>
  <si>
    <t>Pénztárak nyitó tárgyidőszaki egyenlege</t>
  </si>
  <si>
    <t>Előző évi költségvetési maradványának igénybevétel teljesítése tárgyidőszaki egyenlege</t>
  </si>
  <si>
    <t>Folyósított, megelőlegezett tb. és családtámogatási ellátások elszámolása tárgyidőszaki forgalma</t>
  </si>
  <si>
    <t>Kapott előlegek tárgyidőszaki forgalma</t>
  </si>
  <si>
    <t>06</t>
  </si>
  <si>
    <t>07</t>
  </si>
  <si>
    <t>08</t>
  </si>
  <si>
    <t>09</t>
  </si>
  <si>
    <t>10</t>
  </si>
  <si>
    <t>A.) Pénzeszközök nyitó tárgyidőszaki egyenlege</t>
  </si>
  <si>
    <t>B.) Korrekciós tételek összesen( 04-09):</t>
  </si>
  <si>
    <t>11</t>
  </si>
  <si>
    <t>12</t>
  </si>
  <si>
    <t>C.) Számított tárgyidőszaki záró pénzkészlet (A+B):</t>
  </si>
  <si>
    <t>D.) Tárgyidőszaki tényleges záró pénzkészlet</t>
  </si>
  <si>
    <t>Önkorm.</t>
  </si>
  <si>
    <t>Hivatal</t>
  </si>
  <si>
    <t>Családs.</t>
  </si>
  <si>
    <t>összesen:</t>
  </si>
  <si>
    <t>éves atlagos statisztikai létszam</t>
  </si>
  <si>
    <t>köztisztviselők</t>
  </si>
  <si>
    <t>egyéb bérrendszer</t>
  </si>
  <si>
    <t>21a</t>
  </si>
  <si>
    <t>közalkalmazottak</t>
  </si>
  <si>
    <t>Csalad és Gyj.</t>
  </si>
  <si>
    <t>13/A mell.</t>
  </si>
  <si>
    <t>Egyéb kapott kamatok és kam.jell. Eredm. B.</t>
  </si>
  <si>
    <t>25a</t>
  </si>
  <si>
    <t xml:space="preserve">I. </t>
  </si>
  <si>
    <t>Külföldi kötelezettségek</t>
  </si>
  <si>
    <t>Összesen (I.+II.)</t>
  </si>
  <si>
    <t>………………..</t>
  </si>
  <si>
    <t>Belföldi kötelezettségek (1+2+3+4+5)</t>
  </si>
  <si>
    <t>Összes maradvány - betervezett:</t>
  </si>
  <si>
    <t xml:space="preserve">          működési célú visszatérítendő ÁHK</t>
  </si>
  <si>
    <t xml:space="preserve">              egyéb működési célú támogatás ÁHB</t>
  </si>
  <si>
    <t>11/L űrlap</t>
  </si>
  <si>
    <t>Közvilágítás korszerűsítés miatt működési kötelezettség</t>
  </si>
  <si>
    <t>I/1.</t>
  </si>
  <si>
    <t>I/2.</t>
  </si>
  <si>
    <t>Tartós részes. F.képes</t>
  </si>
  <si>
    <t>I.1.</t>
  </si>
  <si>
    <t>Vásárolt készletek- üzleti vagyon</t>
  </si>
  <si>
    <t>éves átlagos statisztikai létszám</t>
  </si>
  <si>
    <t>választott tisztségviselők</t>
  </si>
  <si>
    <t>Kiadások nyilv.e.sz. tárgyidőszaki egyenlege</t>
  </si>
  <si>
    <t>Bevételek nyilv.e.sz. tárgyidőszaki egyenlege</t>
  </si>
  <si>
    <t>Igénybe vett szolgáltatások értéke</t>
  </si>
  <si>
    <r>
      <t xml:space="preserve">önként vállalt feladat:  </t>
    </r>
    <r>
      <rPr>
        <b/>
        <i/>
        <sz val="9"/>
        <rFont val="Times New Roman CE"/>
        <charset val="238"/>
      </rPr>
      <t>Közterület-felügyelet</t>
    </r>
  </si>
  <si>
    <t>B1132</t>
  </si>
  <si>
    <t>B1131</t>
  </si>
  <si>
    <t>Települési önkormányzatok gyermekétkeztetési feladatainak támogatása</t>
  </si>
  <si>
    <t>Települési önkorm. egyes szociális és  gyermekjóléti feladatainak tám.</t>
  </si>
  <si>
    <t>A.) A HELYI ÖNKORMÁNYZATOK LEGFELJEBB KETTŐ ÉVIG</t>
  </si>
  <si>
    <t xml:space="preserve"> FELHASZNÁLHATÓ TÁMOGATÁSAINAK ELSZÁMOLÁSA</t>
  </si>
  <si>
    <t xml:space="preserve">C.) AZ ÖNKORMÁNYZATOK ÁLTALÁNOS, KÖZNEVELÉSI, SZOCIÁLIS GYERMEKJÓLÉTI ÉS </t>
  </si>
  <si>
    <t>GYERMEKÉTKEZTETÉSI FELADATAIHOZ KAPCSOLÓDÓ TÁMOGATÁSOK ELSZÁMOLÁSA</t>
  </si>
  <si>
    <t>pénzügyi műv. és egyéb eredm. Bevételek</t>
  </si>
  <si>
    <t>Továbbadási célból folyósított támogatások, ellátások tárgyidőszaki forgalma</t>
  </si>
  <si>
    <t>Más szervezetet megillető bevételek elszámolása tárgyidőszaki forgalma</t>
  </si>
  <si>
    <t>ebből közfoglalkoztatott</t>
  </si>
  <si>
    <t>Vállalk. Tev. Finanszírozási kidásai</t>
  </si>
  <si>
    <t>-</t>
  </si>
  <si>
    <t>- Felhalmozási c. garancia-és kezességvállalásból származó kifizetés ÁHB</t>
  </si>
  <si>
    <t>- Felhalmozási c. visszatérítendő támogatások, kölcsönök nyújtása ÁHK</t>
  </si>
  <si>
    <t>intézményi kisértékű beszerzések</t>
  </si>
  <si>
    <t>részvétel rendezvényen</t>
  </si>
  <si>
    <t>Index (%)</t>
  </si>
  <si>
    <t>AKTÍV IDŐBELI ELHATÁROLÁSOK:</t>
  </si>
  <si>
    <t>5</t>
  </si>
  <si>
    <t>I) KINCSTÁRI SZÁMLAVEZETÉSSEL KAPCS. ELSZÁM.</t>
  </si>
  <si>
    <t xml:space="preserve">FORRÁSOK ÖSSZESEN: </t>
  </si>
  <si>
    <t>Előző év</t>
  </si>
  <si>
    <t>Tárgyév</t>
  </si>
  <si>
    <t>"0"-ra írt eszközök</t>
  </si>
  <si>
    <t>Használatban lévő kisértékű immateriális javak, tárgyi eszközök</t>
  </si>
  <si>
    <t>Használatban lévő készletek</t>
  </si>
  <si>
    <t>01-02. számlacsoportban nyilvántartott eszközök (ÁHB vagyonkezelésbe adott stb)</t>
  </si>
  <si>
    <t>A nemzeti vagyonról szóló tv. Szerinti kulturális javak, régészeti leletek</t>
  </si>
  <si>
    <t>Függő követelések</t>
  </si>
  <si>
    <t>Függő kötelezettségek</t>
  </si>
  <si>
    <t>Biztos (jövőbeni) követelések</t>
  </si>
  <si>
    <t>L/1.</t>
  </si>
  <si>
    <t>L/2.</t>
  </si>
  <si>
    <t>L/3.</t>
  </si>
  <si>
    <t>L/4.</t>
  </si>
  <si>
    <t>L/5.</t>
  </si>
  <si>
    <t>L/6.</t>
  </si>
  <si>
    <t>L/7.</t>
  </si>
  <si>
    <t>L/8.</t>
  </si>
  <si>
    <t>köztisztviselő</t>
  </si>
  <si>
    <t>Dél-Nyírség Erdőspuszták LEADER Egyesület</t>
  </si>
  <si>
    <r>
      <t xml:space="preserve">A költségvetési szervek belső kontrollrendszeréről és belső ellenőrzéséről szóló 370/2011. (XII.11.) Kormányrendelet </t>
    </r>
    <r>
      <rPr>
        <b/>
        <i/>
        <u/>
        <sz val="12"/>
        <rFont val="Times New Roman"/>
        <family val="1"/>
        <charset val="238"/>
      </rPr>
      <t>szerinti</t>
    </r>
    <r>
      <rPr>
        <b/>
        <i/>
        <sz val="12"/>
        <rFont val="Times New Roman"/>
        <family val="1"/>
        <charset val="238"/>
      </rPr>
      <t xml:space="preserve"> </t>
    </r>
  </si>
  <si>
    <t>NYILATKOZAT</t>
  </si>
  <si>
    <t>- a belső kontrollrendszer kialakításáról, valamint szabályszerű, eredményes, gazdaságos és hatékony működéséről,</t>
  </si>
  <si>
    <t>-  olyan szervezeti kultúra kialakításáról, amely biztosítja az elkötelezettséget a szervezeti célok és értékek iránt, valamint alkalmas az integritás érvényesítésének biztosítására,</t>
  </si>
  <si>
    <t>- a költségvetési szerv vagyonkezelésébe, használatába adott vagyon rendeltetésszerű használatáról, az alapító okiratban megjelölt tevékenységek jogszabályban meghatározott követelményeknek megfelelő ellátásáról,</t>
  </si>
  <si>
    <t>- a rendelkezésre álló előirányzatoknak a célnak megfelelő felhasználásáról,</t>
  </si>
  <si>
    <t>- a költségvetési szerv tevékenységében a hatékonyság, eredményesség és a gazdaságosság követelményeinek érvényesítéséről,</t>
  </si>
  <si>
    <t>- a tervezési, beszámolási, információszolgáltatási kötelezettségek teljesítéséről, azok teljességéről és hitelességéről,</t>
  </si>
  <si>
    <t>- a gazdálkodási lehetőségek és a kötelezettségek összhangjáról,</t>
  </si>
  <si>
    <t>- az intézményi számviteli rendről,</t>
  </si>
  <si>
    <t>- olyan rendszer bevezetéséről, amely megfelelő bizonyosságot nyújt az eljárások jogszerűségére és szabályszerűségére vonatkozóan, biztosítja az elszámoltathatóságot, továbbá megfelel a hazai és közösségi szabályoknak,</t>
  </si>
  <si>
    <t>- arról, hogy a vezetők a szervezet minden szintjén tisztában legyenek a kitűzött célokkal és az azok elérését segítő eszközökkel annak érdekében, hogy végre tudják hajtani a meghatározott feladatokat és értékelni tudják az elért eredményeket. E tevékenységről a vezetői beszámoltatás rendszerén keresztül folyamatos információval rendelkeztem, a tevékenységet folyamatosan értékeltem.</t>
  </si>
  <si>
    <t>A vonatkozó jogszabályok belső kontrollrendszerre vonatkozó előírásainak az alábbiak szerint tettem eleget:</t>
  </si>
  <si>
    <t>Kijelentem, hogy a benyújtott beszámolók a jogszabályi előírások szerint a valóságnak megfelelően, átláthatóan, teljes körűen és pontosan tükrözik a szóban forgó pénzügyi évre vonatkozó kiadásokat és bevételeket.</t>
  </si>
  <si>
    <t>Az általam vezetett költségvetési szerv gazdasági vezetője eleget tett tárgyévben esedékes továbbképzési kötelezettségének a belső kontrollok témakörében:</t>
  </si>
  <si>
    <r>
      <t>igen</t>
    </r>
    <r>
      <rPr>
        <sz val="10"/>
        <rFont val="Times New Roman"/>
        <family val="1"/>
        <charset val="238"/>
      </rPr>
      <t>-nem</t>
    </r>
  </si>
  <si>
    <t>P. H.</t>
  </si>
  <si>
    <t>.................................................</t>
  </si>
  <si>
    <t>aláírás</t>
  </si>
  <si>
    <r>
      <t xml:space="preserve">B) </t>
    </r>
    <r>
      <rPr>
        <sz val="10"/>
        <rFont val="Times New Roman"/>
        <family val="1"/>
        <charset val="238"/>
      </rPr>
      <t xml:space="preserve">Az </t>
    </r>
    <r>
      <rPr>
        <i/>
        <sz val="10"/>
        <rFont val="Times New Roman"/>
        <family val="1"/>
        <charset val="238"/>
      </rPr>
      <t xml:space="preserve">A) </t>
    </r>
    <r>
      <rPr>
        <sz val="10"/>
        <rFont val="Times New Roman"/>
        <family val="1"/>
        <charset val="238"/>
      </rPr>
      <t>pontban meghatározott nyilatkozatot az alábbiak miatt nem áll módomban megtenni:</t>
    </r>
  </si>
  <si>
    <t>Kelt: ..................................</t>
  </si>
  <si>
    <t xml:space="preserve">A költségvetési szervek belső kontrollrendszeréről és belső ellenőrzéséről szóló 370/2011. (XII.11.) Kormányrendelet szerinti </t>
  </si>
  <si>
    <t>B64</t>
  </si>
  <si>
    <t>B74</t>
  </si>
  <si>
    <t>foglalk.adott előlegek számla tárgyidőszaki forgalma össz.</t>
  </si>
  <si>
    <t>Forgótőke elszámolás</t>
  </si>
  <si>
    <t>E.) KETTŐ ÉVNÉL HOSSZABB FELHASZNÁLÁSI IDEJŰ TÁMOGATÁSOK ELSZÁMOLÁSA</t>
  </si>
  <si>
    <t>11/H űrlap</t>
  </si>
  <si>
    <t>Az éves központi költségvetésből támogatásként rendelkezésre bocsátott összeg</t>
  </si>
  <si>
    <r>
      <t xml:space="preserve">Kontrollkörnyezet: </t>
    </r>
    <r>
      <rPr>
        <sz val="10"/>
        <color indexed="10"/>
        <rFont val="Times New Roman"/>
        <family val="1"/>
        <charset val="238"/>
      </rPr>
      <t>működött</t>
    </r>
  </si>
  <si>
    <r>
      <t xml:space="preserve">Integrált kockázatkezelési rendszer: </t>
    </r>
    <r>
      <rPr>
        <sz val="10"/>
        <color indexed="10"/>
        <rFont val="Times New Roman"/>
        <family val="1"/>
        <charset val="238"/>
      </rPr>
      <t>működött</t>
    </r>
  </si>
  <si>
    <r>
      <t xml:space="preserve">Kontrolltevékenységek: </t>
    </r>
    <r>
      <rPr>
        <sz val="10"/>
        <color indexed="10"/>
        <rFont val="Times New Roman"/>
        <family val="1"/>
        <charset val="238"/>
      </rPr>
      <t>működött</t>
    </r>
  </si>
  <si>
    <r>
      <t xml:space="preserve">Információs és kommunikációs rendszer: </t>
    </r>
    <r>
      <rPr>
        <sz val="10"/>
        <color indexed="10"/>
        <rFont val="Times New Roman"/>
        <family val="1"/>
        <charset val="238"/>
      </rPr>
      <t>működött</t>
    </r>
  </si>
  <si>
    <r>
      <t xml:space="preserve">Nyomon követési rendszer (monitoring): </t>
    </r>
    <r>
      <rPr>
        <sz val="10"/>
        <color indexed="10"/>
        <rFont val="Times New Roman"/>
        <family val="1"/>
        <charset val="238"/>
      </rPr>
      <t>működött</t>
    </r>
  </si>
  <si>
    <t>Szatmári Imre - Ketten zenekar</t>
  </si>
  <si>
    <t>Nagy Zsolt - Ketten Zenekar</t>
  </si>
  <si>
    <t>081030</t>
  </si>
  <si>
    <t>2. melléklet 1.3.1. A települési önkormányzatok szociális és gyermekjóléti feladatainak egyéb támogatása</t>
  </si>
  <si>
    <t>2. melléklet 1.5.2. Települési önkormányzatok egyes kulturális feladatainak támogatása</t>
  </si>
  <si>
    <t>3. melléklet 2.2.2. Szociális ágazati összevont pótlék és egészségügyi kiegészítő pótlék</t>
  </si>
  <si>
    <t>Mindösszesen</t>
  </si>
  <si>
    <t xml:space="preserve">3. melléklet I. Helyi önkormányzatok működési célú költségvetési támogatásai összesen </t>
  </si>
  <si>
    <t>1.1.1. A települési  önkormányzatok működésének támogatása 09 01 01 01 00</t>
  </si>
  <si>
    <t>1.1.3. Határátkelőhelyek fenntartásának támogatása 09 01 01 03 00</t>
  </si>
  <si>
    <t>1.2. A települési önkormányzatok egyes köznevelési feladatainak támogatása 09 01 02 00 00</t>
  </si>
  <si>
    <t>1.3.2.1.-1.3.2.2. Egyes szociális és gyermekjóléti feladatok támogatása - család és gyermekjóléti szolgálat/központ 09 01 03 02 01</t>
  </si>
  <si>
    <t>1.3.2.3-1.3.2.15. Egyes szociális és gyermekjóléti feladatok támogatása - család és gyermekjóléti szolgálat/központ kivételével 09 01 03 02 02</t>
  </si>
  <si>
    <t>1.3.3. Bölcsőde, mini bölcsőde támogatása 09 01 03 03 00</t>
  </si>
  <si>
    <t>1.4.1. Intézményi gyermekétkeztetés támogatása 09 01 04 01 00</t>
  </si>
  <si>
    <t>1.4.2. Szünidei étkeztetés támogatása 09 01 04 02 00</t>
  </si>
  <si>
    <t>Összesen  (=1+…+10)</t>
  </si>
  <si>
    <t>A helyi önkormányzatok visszafizetési kötelezettsége, pótlólagos támogatása (Ávr. 111. §), és  a jogtalan igénybevétele után fizetendő ügyleti kamata (Ávr. 112. §)</t>
  </si>
  <si>
    <t>Ávr. 111. § a) szerinti valamennyi támogatás pótlólagos összege</t>
  </si>
  <si>
    <t>A költségvetési támogatások és a vis maior támogatások visszafizetendő összege (Ávr. 111. § e))</t>
  </si>
  <si>
    <t>Kamatalapba számító rendelkezésre bocsátott támogatások összege (a 11/C. űrlap 2,4,5,6,7,8,9 és 10 sorban a 3. oszlop - 11/L. űrlap 14. sor 3. oszlop) és a (a 11/C. űrlap 2,4,5,6,7,8,9 és 10. sorban a 3+4+5. oszlop összege - 11/L. űrlap 14. sor 3. oszlop + 11/L. űrlap 13. sor 3. oszlop + 11/L. űrlap 12. sor 3. oszlop)  közül a nagyobbat kell figyelembe venni</t>
  </si>
  <si>
    <t>Önkormányzat tőketartozása összesen (1+3+4+5+6+8+9)</t>
  </si>
  <si>
    <t>A 22. sor szerinti tőketartozás 10032000-01031496 számlára fizetendő része (1+3+4+5+6-visszafizetendő vis maior támogatás+8+9):</t>
  </si>
  <si>
    <t>Önkormányzat visszafizetési kötelezettsége és fizetendő kamat összesen (21+22)</t>
  </si>
  <si>
    <t xml:space="preserve">Megnevezés </t>
  </si>
  <si>
    <t>3. melléklet II.2.c) Belterületi utak, járdák, hidak felújítása (2019. évi beszámoló 11/A. űrlap 39.sor)</t>
  </si>
  <si>
    <t>2021. év: 3. melléklet 3.5. Belterületi utak, járdák, hidak felújítása</t>
  </si>
  <si>
    <t>2021. év: 43. cím Az 5000 fő feletti települések fejlesztési támogatása I.</t>
  </si>
  <si>
    <t>Az önkormányzat  által a következő év(ek)ben felhasználható összeg</t>
  </si>
  <si>
    <t xml:space="preserve">Visszafizetési kötelezettség - az önkormányzat  által a felhasználási határidőig fel nem használt összeg </t>
  </si>
  <si>
    <t>14</t>
  </si>
  <si>
    <t>15</t>
  </si>
  <si>
    <t>16</t>
  </si>
  <si>
    <t>December havi munkabérek, munkabérek</t>
  </si>
  <si>
    <t>16.számú melléklet a .../2023. (...) önkormányzati rendelethez</t>
  </si>
  <si>
    <r>
      <t xml:space="preserve">A) Alulírott </t>
    </r>
    <r>
      <rPr>
        <b/>
        <i/>
        <sz val="10"/>
        <rFont val="Times New Roman"/>
        <family val="1"/>
        <charset val="238"/>
      </rPr>
      <t>Bertóthyné</t>
    </r>
    <r>
      <rPr>
        <i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>Csige Tünde</t>
    </r>
    <r>
      <rPr>
        <i/>
        <sz val="10"/>
        <rFont val="Times New Roman"/>
        <family val="1"/>
        <charset val="238"/>
      </rPr>
      <t xml:space="preserve"> a</t>
    </r>
    <r>
      <rPr>
        <b/>
        <i/>
        <sz val="10"/>
        <rFont val="Times New Roman"/>
        <family val="1"/>
        <charset val="238"/>
      </rPr>
      <t xml:space="preserve"> Létavértes Városi Önkormányzat</t>
    </r>
    <r>
      <rPr>
        <i/>
        <sz val="10"/>
        <rFont val="Times New Roman"/>
        <family val="1"/>
        <charset val="238"/>
      </rPr>
      <t xml:space="preserve">   költségvetési szerv vezetője jogi felelősségem tudatában kijelentem, hogy az előírásoknak megfelelően 2022. évben / időszakban az általam vezetett költségvetési szervnél gondoskodtam</t>
    </r>
  </si>
  <si>
    <r>
      <t xml:space="preserve">A) Alulírott </t>
    </r>
    <r>
      <rPr>
        <b/>
        <i/>
        <sz val="10"/>
        <rFont val="Times New Roman"/>
        <family val="1"/>
        <charset val="238"/>
      </rPr>
      <t xml:space="preserve">Harmati Zoltánné </t>
    </r>
    <r>
      <rPr>
        <i/>
        <sz val="10"/>
        <rFont val="Times New Roman"/>
        <family val="1"/>
        <charset val="238"/>
      </rPr>
      <t xml:space="preserve"> a </t>
    </r>
    <r>
      <rPr>
        <b/>
        <i/>
        <sz val="10"/>
        <rFont val="Times New Roman"/>
        <family val="1"/>
        <charset val="238"/>
      </rPr>
      <t>Létavértesi Gyermeksziget Óvoda-bölcsőde</t>
    </r>
    <r>
      <rPr>
        <i/>
        <sz val="10"/>
        <rFont val="Times New Roman"/>
        <family val="1"/>
        <charset val="238"/>
      </rPr>
      <t xml:space="preserve">  költségvetési szerv vezetője jogi felelősségem tudatában kijelentem, hogy az előírásoknak megfelelően 2022.  évben / időszakban az általam vezetett költségvetési szervnél gondoskodtam</t>
    </r>
  </si>
  <si>
    <r>
      <t xml:space="preserve">A) Alulírott </t>
    </r>
    <r>
      <rPr>
        <b/>
        <i/>
        <sz val="10"/>
        <rFont val="Times New Roman"/>
        <family val="1"/>
        <charset val="238"/>
      </rPr>
      <t>Bertóthyné Csige Tünde</t>
    </r>
    <r>
      <rPr>
        <i/>
        <sz val="10"/>
        <rFont val="Times New Roman"/>
        <family val="1"/>
        <charset val="238"/>
      </rPr>
      <t xml:space="preserve">  a </t>
    </r>
    <r>
      <rPr>
        <b/>
        <i/>
        <sz val="10"/>
        <rFont val="Times New Roman"/>
        <family val="1"/>
        <charset val="238"/>
      </rPr>
      <t xml:space="preserve">Létavértesi Közös Önkormányzati Hivatal </t>
    </r>
    <r>
      <rPr>
        <i/>
        <sz val="10"/>
        <rFont val="Times New Roman"/>
        <family val="1"/>
        <charset val="238"/>
      </rPr>
      <t xml:space="preserve"> költségvetési szerv vezetője jogi felelősségem tudatában kijelentem, hogy az előírásoknak megfelelően 2022.  évben / időszakban az általam vezetett költségvetési szervnél gondoskodtam</t>
    </r>
  </si>
  <si>
    <r>
      <t xml:space="preserve">A) Alulírott </t>
    </r>
    <r>
      <rPr>
        <b/>
        <i/>
        <sz val="10"/>
        <rFont val="Times New Roman"/>
        <family val="1"/>
        <charset val="238"/>
      </rPr>
      <t>Pappné Szabó Mária</t>
    </r>
    <r>
      <rPr>
        <i/>
        <sz val="10"/>
        <rFont val="Times New Roman"/>
        <family val="1"/>
        <charset val="238"/>
      </rPr>
      <t xml:space="preserve"> a </t>
    </r>
    <r>
      <rPr>
        <b/>
        <i/>
        <sz val="10"/>
        <rFont val="Times New Roman"/>
        <family val="1"/>
        <charset val="238"/>
      </rPr>
      <t>Létavértes Városi Könyvtár és Művelődési Ház</t>
    </r>
    <r>
      <rPr>
        <i/>
        <sz val="10"/>
        <rFont val="Times New Roman"/>
        <family val="1"/>
        <charset val="238"/>
      </rPr>
      <t xml:space="preserve">  költségvetési szerv vezetője jogi felelősségem tudatában kijelentem, hogy az előírásoknak megfelelően 2022.  évben / időszakban az általam vezetett költségvetési szervnél gondoskodtam</t>
    </r>
  </si>
  <si>
    <r>
      <t xml:space="preserve">A) Alulírott </t>
    </r>
    <r>
      <rPr>
        <b/>
        <i/>
        <sz val="10"/>
        <rFont val="Times New Roman"/>
        <family val="1"/>
        <charset val="238"/>
      </rPr>
      <t>Kulcs Istvánné</t>
    </r>
    <r>
      <rPr>
        <i/>
        <sz val="10"/>
        <rFont val="Times New Roman"/>
        <family val="1"/>
        <charset val="238"/>
      </rPr>
      <t xml:space="preserve"> a</t>
    </r>
    <r>
      <rPr>
        <b/>
        <i/>
        <sz val="10"/>
        <rFont val="Times New Roman"/>
        <family val="1"/>
        <charset val="238"/>
      </rPr>
      <t xml:space="preserve"> Létavértesi Család és Gyermekjóléti Szolgálat</t>
    </r>
    <r>
      <rPr>
        <i/>
        <sz val="10"/>
        <rFont val="Times New Roman"/>
        <family val="1"/>
        <charset val="238"/>
      </rPr>
      <t xml:space="preserve">  költségvetési szerv vezetője jogi felelősségem tudatában kijelentem, hogy az előírásoknak megfelelően 2022  évben / időszakban az általam vezetett költségvetési szervnél gondoskodtam</t>
    </r>
  </si>
  <si>
    <t xml:space="preserve">Létavértesi Irinyi Nyugdíjas Egyesület </t>
  </si>
  <si>
    <t xml:space="preserve">Pöttöm Major Hagyományőrző Lovas és Színjátszó Egyesület </t>
  </si>
  <si>
    <t>önk: kamerarendszer felújítás</t>
  </si>
  <si>
    <t xml:space="preserve">önk: közfoglalkoztatás út, járda felújítás </t>
  </si>
  <si>
    <t>vízmű fejlesztés</t>
  </si>
  <si>
    <t>óvoda: kazán keringető szivattyú felújítás</t>
  </si>
  <si>
    <t>Külterületi út pályázat</t>
  </si>
  <si>
    <t>TOP_PLUSZ Energetikai fejlesztés</t>
  </si>
  <si>
    <t>TOP_PLUSZ Kulturális infrastruktúra fejlesztés</t>
  </si>
  <si>
    <t xml:space="preserve">geotermális: gáztalanító </t>
  </si>
  <si>
    <t>temető: urnafal építés</t>
  </si>
  <si>
    <t xml:space="preserve">önkormányzat: műhelyek gázkazán csere </t>
  </si>
  <si>
    <t>önkorm: Árpád tér 26. közp.fűtés beruházás</t>
  </si>
  <si>
    <t>önk: Coop előtti árok vásárlás</t>
  </si>
  <si>
    <t>Költségvetési törvény szerint igényelt támogatás</t>
  </si>
  <si>
    <t>Támogatás évközi változása - Május 15.</t>
  </si>
  <si>
    <t>Támogatás évközi változása - Október 5.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</si>
  <si>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</si>
  <si>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</si>
  <si>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</si>
  <si>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 (6. és 8. oszlop közül a kisebb érték)</t>
  </si>
  <si>
    <t>Többlettámogatás (ha a 7-6+9 &gt;0, akkor 7-6+9; egyébként 0)</t>
  </si>
  <si>
    <t>Visszafizetési kötelezettség (ha a 7-6+9 &lt;0, akkor 7-6+9 abszolútértéke; egyébként 0)</t>
  </si>
  <si>
    <t>6.1. melléklet a ../2023. (…...) önkormányzati rendelethez</t>
  </si>
  <si>
    <t xml:space="preserve">2023. évi </t>
  </si>
  <si>
    <t>2023. évi eredeti előirányzat</t>
  </si>
  <si>
    <t>2023.évi módosított előirányzat</t>
  </si>
  <si>
    <t>2023. évi
teljesítés</t>
  </si>
  <si>
    <t>2.1. melléklet a .../2024. (…..) önkormányzati rendelethez</t>
  </si>
  <si>
    <t>2.2. melléklet a .../2024. (…..) önkormányzati rendelethez</t>
  </si>
  <si>
    <t>Felhasználás
2022. XII.31-ig</t>
  </si>
  <si>
    <t>2023. évi módosított előirányzat</t>
  </si>
  <si>
    <t>2023. év 
teljesítés</t>
  </si>
  <si>
    <t>Összes teljesítés 2023. dec. 31-ig</t>
  </si>
  <si>
    <t>6. melléklet a ../2024. (…..) önkormányzati rendelethez</t>
  </si>
  <si>
    <t>6.2. melléklet a ../2024. (…..) önkormányzati rendelethez</t>
  </si>
  <si>
    <t>6.3. melléklet a ../2024. (…..) önkormányzati rendelethez</t>
  </si>
  <si>
    <t>7.1. melléklet a ../2024. (…..) önkormányzati rendelethez</t>
  </si>
  <si>
    <t>8.1. melléklet a .../2024. (…..) önkormányzati rendelethez</t>
  </si>
  <si>
    <t>8.3. melléklet a .../2024. (…..) önkormányzati rendelethez</t>
  </si>
  <si>
    <t>8.2. melléklet a .../2024. (…..) önkormányzati rendelethez</t>
  </si>
  <si>
    <t>9. melléklet a .../2024. (…..) önkormányzati rendelethez</t>
  </si>
  <si>
    <t>9.1. melléklet a .../2024. (…..) önkormányzati rendelethez</t>
  </si>
  <si>
    <t>9.2. melléklet a .../2024. (…...) önkormányzati rendelethez</t>
  </si>
  <si>
    <t>9.3. melléklet a .../2024. (…...) önkormányzati rendelethez</t>
  </si>
  <si>
    <t>10. melléklet a ../2024. (…..) önkormányzati rendelethez</t>
  </si>
  <si>
    <t>10.1. melléklet a ../2024. (…..) önkormányzati rendelethez</t>
  </si>
  <si>
    <t>10.2. melléklet a ../2024. (…..) önkormányzati rendelethez</t>
  </si>
  <si>
    <t>10.3. melléklet a ../2024. (…..) önkormányzati rendelethez</t>
  </si>
  <si>
    <t>11. melléklet a ../2024. (…..) önkormányzati rendelethez</t>
  </si>
  <si>
    <t>11.1. melléklet a ../2024. (…..) önkormányzati rendelethez</t>
  </si>
  <si>
    <t>11.2. melléklet a ../2024. (…..) önkormányzati rendelethez</t>
  </si>
  <si>
    <t>11.3. melléklet a ../2024. (…..) önkormányzati rendelethez</t>
  </si>
  <si>
    <t>2023. év</t>
  </si>
  <si>
    <t>16.számú melléklet a .../2024. (...) önkormányzati rendelethez</t>
  </si>
  <si>
    <t>8. melléklet a .../2024. (…..) önkormányzati rendelethez</t>
  </si>
  <si>
    <t xml:space="preserve">forintban </t>
  </si>
  <si>
    <t>önként vállalt feladat/ Munkahelyi és vendég étkeztetés</t>
  </si>
  <si>
    <t>Belterületi utak felújítása / kátyúzás</t>
  </si>
  <si>
    <t xml:space="preserve">TOP - Belterületi utak fejlesztése pályázat </t>
  </si>
  <si>
    <t>Petőfi utcai tájház felújítás</t>
  </si>
  <si>
    <t xml:space="preserve">Kossuth kerti Tájház felújítás </t>
  </si>
  <si>
    <t>temető felújítás: nyilászáró, belső festés</t>
  </si>
  <si>
    <t>önk: Debreceni u. árok burkolás, áteresz, híd bszmegálló</t>
  </si>
  <si>
    <t>Műv.ház: vizes blokk felűjítás</t>
  </si>
  <si>
    <t xml:space="preserve">óvoda átemelő szívattyú javítása </t>
  </si>
  <si>
    <t>Konyha - elszívó javítás</t>
  </si>
  <si>
    <t>Rákóczi utca, padkázás, szikkasztó árok ásás</t>
  </si>
  <si>
    <t>2023</t>
  </si>
  <si>
    <t>TOP Piaccsarnok</t>
  </si>
  <si>
    <t xml:space="preserve">uszoda: klórmérő </t>
  </si>
  <si>
    <t>önk: Bem J utca folyókák készítése ber.</t>
  </si>
  <si>
    <t xml:space="preserve">Irinyi 8. gázalmérő beépítés </t>
  </si>
  <si>
    <t xml:space="preserve">önk: fűkasza adapterrel </t>
  </si>
  <si>
    <t>Konyha-Elektromos szekrény</t>
  </si>
  <si>
    <t>Rendezési terv</t>
  </si>
  <si>
    <t>2023.</t>
  </si>
  <si>
    <t>3. sz melléklet 2.1.4. A nem közművel összegyűjtött szennyvíz ideiglenes begyűjtésére kijelölt közszolgáltató meg nem térülő költségeinek támogatása</t>
  </si>
  <si>
    <t>3. sz melléklet 2.1.5. a) Önkormányzatok rendkívüli támogatása</t>
  </si>
  <si>
    <t xml:space="preserve">3. melléklet 2.3.3.. A települési önkormányzatok kulturális feladatának bérjellegű támogatása </t>
  </si>
  <si>
    <t>12. cím 2023. évi bérintézkedések támogatása</t>
  </si>
  <si>
    <t>24. cím Esélyteremtési illetményrész támogatása</t>
  </si>
  <si>
    <t>11/A. űrlap 30. sor 5. cím 2023. évi bérintézkedések támogatása címen nyújtott támogatás</t>
  </si>
  <si>
    <t>11/A. űrlap 30. sor 5. cím 2023. évi bérintézkedések támogatása címen az elszámolás alapján az önkormányzatot megillető támogatás</t>
  </si>
  <si>
    <t>11/A. űrlap 30. sor 5. cím 2023. évi bérintézkedések támogatásból az adott célra december 31-ig ténylegesen felhasznált összeg</t>
  </si>
  <si>
    <t>1.1.5. Közvilágítás kiegészítő támogatása</t>
  </si>
  <si>
    <t>A 11/C. űrlap 6. során elszámolt 2. melléklet 1.2.3. a pedagógusok minősítéséhez kapcsolódó támogatásból változás összege májusi felmérés alapján</t>
  </si>
  <si>
    <t>A 11/C. űrlap 6. során elszámolt, 2. melléklet 1.2.3. a pedagógusok minősítéséhez kapcsolódó támogatás (11/C. 6. sor 3. oszlopból)</t>
  </si>
  <si>
    <t>A 11/C. űrlap 6. során elszámolt 2. melléklet 1.2.3. a pedagógusok minősítéséhez kapcsolódó támogatásból változás összege októberi felmérés alapján</t>
  </si>
  <si>
    <t>Az önkormányzat  által az adott célra ténylegesen felhasznált összeg 2017-2022 években</t>
  </si>
  <si>
    <t>Az önkormányzat által a 2023. évben és a következő év(ek)ben felhasználható támogatás</t>
  </si>
  <si>
    <t>Az önkormányzat  által az adott célra ténylegesen felhasznált összeg 2023-ben</t>
  </si>
  <si>
    <t>2024. évi eredeti költségvetésbe betervezve:</t>
  </si>
  <si>
    <t>2024. évi költségvetésbe be nem tervezett:</t>
  </si>
  <si>
    <t>13</t>
  </si>
  <si>
    <t>17</t>
  </si>
  <si>
    <t>Letétre, megőrzésre átvett pénzeszközök tárgyidőszaki forgalma</t>
  </si>
  <si>
    <t>Kelt: Létavértes, 2024. május 13..</t>
  </si>
  <si>
    <t>Kelt: Létavértes, 2024. május   13.</t>
  </si>
  <si>
    <t>Kelt: Létavértes, 2024. május 13.</t>
  </si>
  <si>
    <t>2022. év teljesítés</t>
  </si>
  <si>
    <t>2022. évi teljesítés</t>
  </si>
  <si>
    <t>A Létavértes Városi Önkormányzat tulajdonában álló gazdálkodó szervezetek működéséből származó 
kötelezettségek és részesedések alakulása a 2023. évben</t>
  </si>
  <si>
    <t>Hitel, kölcsön állomány  2022. dec. 31-én</t>
  </si>
  <si>
    <t>2023. után</t>
  </si>
  <si>
    <t>Repülőjegy támogatás</t>
  </si>
  <si>
    <t>Zamat fesztivál vállalkozók támogatása</t>
  </si>
  <si>
    <t>Kelemen Sándor-sportoló</t>
  </si>
  <si>
    <t>Kultúra fejlesztés</t>
  </si>
  <si>
    <t>Sport támogatás</t>
  </si>
  <si>
    <t>Pappné Győri Tünde-bábkészítés</t>
  </si>
  <si>
    <t>Teljesítés 2022. december 31-ig</t>
  </si>
  <si>
    <t>2023. évi
évi
teljesítés</t>
  </si>
  <si>
    <t>2026. 
után</t>
  </si>
  <si>
    <t>2023. december 31.</t>
  </si>
  <si>
    <t>Létavértes,  2024. május hó 13. nap</t>
  </si>
  <si>
    <t>Létavértes,  2024. május hó 13.  nap</t>
  </si>
  <si>
    <t xml:space="preserve">(KONSZOLIDÁLT) VAGYONKIMUTATÁS MÉRLEGEN KÍVÜLI TÉTELEK
2023. </t>
  </si>
  <si>
    <t>Éves módosított kiadási előirányzat:  37.183.319 Ft</t>
  </si>
  <si>
    <t>Éves módosított kiadási előirányzat:  60.873.068  Ft</t>
  </si>
  <si>
    <t>Éves módosított kiadási előirányzat:   594.482.279 Ft</t>
  </si>
  <si>
    <t>Éves módosított kiadási előirányzat: 221.238.527  Ft</t>
  </si>
  <si>
    <t>Éves módosított kiadási előirányzat:   2.914.912.802 Ft</t>
  </si>
  <si>
    <t xml:space="preserve">(KONSZOLIDÁLT) VAGYONKIMUTATÁS
a könyvviteli mérlegben értékkel szereplő eszközökről
2023. </t>
  </si>
  <si>
    <t>Önkormányzaton kívüli EU-s projekthez történő hozzájárulás 2023. évi előirányzata és teljesítése</t>
  </si>
  <si>
    <t>hivatal: gázóra átalakítás</t>
  </si>
  <si>
    <t>uszoda: klórmérő felújitása</t>
  </si>
  <si>
    <t>TOP Plussz Energetikai Fejlesztés</t>
  </si>
  <si>
    <t>intézményi tárgyi eszköz beszerzések</t>
  </si>
  <si>
    <t>Köztemető- ravatalozó terv</t>
  </si>
  <si>
    <t>Távfelügyelet</t>
  </si>
  <si>
    <t xml:space="preserve">Konyha </t>
  </si>
  <si>
    <t>TOP-PLUSZ-2.1.1-21-HB1 Energetikai fejlesztés Létavértesen</t>
  </si>
  <si>
    <t>2023. előtt</t>
  </si>
  <si>
    <t>2023. évi</t>
  </si>
  <si>
    <t>2023.után</t>
  </si>
  <si>
    <t>Teljesítés %-a 
2023. XII. 31-ig</t>
  </si>
  <si>
    <t>Maradvány felhasználása</t>
  </si>
  <si>
    <t>TOP-PLUSZ-1.2.1-21-HB1 Kulturális infrastruktúra fejlesztése Létavértesen</t>
  </si>
  <si>
    <t>TOP-PLUSZ-1.2.3-21-HB1-2022-00036 Belterületi utak fejlesztés Létavértesen</t>
  </si>
  <si>
    <t>7.2. melléklet a ../2024. (…..) önkormányzati rendelethez</t>
  </si>
  <si>
    <t>7.3. melléklet a .../2024. (…..)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</si>
</sst>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00"/>
    <numFmt numFmtId="169" formatCode="#,###\ _F_t;\-#,###\ _F_t"/>
    <numFmt numFmtId="170" formatCode="#,##0_ ;\-#,##0\ "/>
    <numFmt numFmtId="171" formatCode="\ #,##0&quot;     &quot;;\-#,##0&quot;     &quot;;&quot; -&quot;#&quot;     &quot;;@\ "/>
  </numFmts>
  <fonts count="8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name val="Times New Roman CE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9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 CE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2"/>
      <name val="Calibri"/>
      <family val="2"/>
      <charset val="238"/>
    </font>
    <font>
      <b/>
      <i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12"/>
      <name val="Times New Roman CE"/>
      <family val="1"/>
      <charset val="238"/>
    </font>
    <font>
      <sz val="12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5" fillId="0" borderId="0"/>
    <xf numFmtId="9" fontId="1" fillId="0" borderId="0" applyFont="0" applyFill="0" applyBorder="0" applyAlignment="0" applyProtection="0"/>
  </cellStyleXfs>
  <cellXfs count="1287">
    <xf numFmtId="0" fontId="0" fillId="0" borderId="0" xfId="0"/>
    <xf numFmtId="0" fontId="13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3" xfId="6" applyFont="1" applyFill="1" applyBorder="1" applyAlignment="1" applyProtection="1">
      <alignment horizontal="left" vertical="center" wrapText="1"/>
    </xf>
    <xf numFmtId="0" fontId="18" fillId="0" borderId="4" xfId="6" applyFont="1" applyFill="1" applyBorder="1" applyAlignment="1" applyProtection="1">
      <alignment horizontal="left" vertical="center" wrapText="1"/>
    </xf>
    <xf numFmtId="49" fontId="18" fillId="0" borderId="5" xfId="6" applyNumberFormat="1" applyFont="1" applyFill="1" applyBorder="1" applyAlignment="1" applyProtection="1">
      <alignment horizontal="left" vertical="center" wrapText="1"/>
    </xf>
    <xf numFmtId="49" fontId="18" fillId="0" borderId="6" xfId="6" applyNumberFormat="1" applyFont="1" applyFill="1" applyBorder="1" applyAlignment="1" applyProtection="1">
      <alignment horizontal="left" vertical="center" wrapText="1"/>
    </xf>
    <xf numFmtId="49" fontId="18" fillId="0" borderId="7" xfId="6" applyNumberFormat="1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7" fillId="0" borderId="8" xfId="6" applyFont="1" applyFill="1" applyBorder="1" applyAlignment="1" applyProtection="1">
      <alignment horizontal="left" vertical="center" wrapText="1"/>
    </xf>
    <xf numFmtId="0" fontId="17" fillId="0" borderId="9" xfId="6" applyFon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0" fontId="17" fillId="0" borderId="10" xfId="6" applyFont="1" applyFill="1" applyBorder="1" applyAlignment="1" applyProtection="1">
      <alignment vertical="center" wrapText="1"/>
    </xf>
    <xf numFmtId="0" fontId="17" fillId="0" borderId="11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10" xfId="6" applyFont="1" applyFill="1" applyBorder="1" applyAlignment="1" applyProtection="1">
      <alignment horizontal="center" vertical="center" wrapText="1"/>
    </xf>
    <xf numFmtId="0" fontId="17" fillId="0" borderId="12" xfId="6" applyFont="1" applyFill="1" applyBorder="1" applyAlignment="1" applyProtection="1">
      <alignment horizontal="center" vertical="center" wrapText="1"/>
    </xf>
    <xf numFmtId="0" fontId="10" fillId="0" borderId="0" xfId="6" applyFill="1"/>
    <xf numFmtId="0" fontId="18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Fill="1" applyAlignment="1"/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49" fontId="7" fillId="0" borderId="24" xfId="0" applyNumberFormat="1" applyFont="1" applyFill="1" applyBorder="1" applyAlignment="1" applyProtection="1">
      <alignment horizontal="right" vertical="center"/>
      <protection locked="0"/>
    </xf>
    <xf numFmtId="49" fontId="7" fillId="0" borderId="25" xfId="0" applyNumberFormat="1" applyFont="1" applyFill="1" applyBorder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</xf>
    <xf numFmtId="0" fontId="22" fillId="0" borderId="8" xfId="0" applyFont="1" applyBorder="1" applyAlignment="1" applyProtection="1">
      <alignment horizontal="left" vertical="center" wrapText="1"/>
    </xf>
    <xf numFmtId="49" fontId="21" fillId="0" borderId="5" xfId="0" applyNumberFormat="1" applyFont="1" applyBorder="1" applyAlignment="1" applyProtection="1">
      <alignment horizontal="left" vertical="center" wrapText="1"/>
    </xf>
    <xf numFmtId="49" fontId="22" fillId="0" borderId="8" xfId="0" applyNumberFormat="1" applyFont="1" applyBorder="1" applyAlignment="1" applyProtection="1">
      <alignment horizontal="left" vertical="center" wrapText="1"/>
    </xf>
    <xf numFmtId="49" fontId="21" fillId="0" borderId="6" xfId="0" applyNumberFormat="1" applyFont="1" applyBorder="1" applyAlignment="1" applyProtection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</xf>
    <xf numFmtId="49" fontId="21" fillId="0" borderId="16" xfId="0" applyNumberFormat="1" applyFont="1" applyBorder="1" applyAlignment="1" applyProtection="1">
      <alignment horizontal="left" vertical="center" wrapText="1"/>
    </xf>
    <xf numFmtId="0" fontId="21" fillId="0" borderId="4" xfId="0" applyFont="1" applyBorder="1" applyAlignment="1" applyProtection="1">
      <alignment horizontal="left" vertical="center" wrapText="1"/>
    </xf>
    <xf numFmtId="0" fontId="22" fillId="0" borderId="13" xfId="0" applyFont="1" applyBorder="1" applyAlignment="1" applyProtection="1">
      <alignment horizontal="left" vertical="center" wrapText="1"/>
    </xf>
    <xf numFmtId="164" fontId="17" fillId="0" borderId="23" xfId="6" applyNumberFormat="1" applyFont="1" applyFill="1" applyBorder="1" applyAlignment="1" applyProtection="1">
      <alignment horizontal="right" vertical="center" wrapText="1"/>
    </xf>
    <xf numFmtId="164" fontId="17" fillId="0" borderId="12" xfId="6" applyNumberFormat="1" applyFont="1" applyFill="1" applyBorder="1" applyAlignment="1" applyProtection="1">
      <alignment horizontal="right" vertical="center" wrapText="1"/>
    </xf>
    <xf numFmtId="164" fontId="18" fillId="0" borderId="24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8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7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7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6" applyNumberFormat="1" applyFont="1" applyFill="1" applyBorder="1" applyAlignment="1" applyProtection="1">
      <alignment horizontal="right" vertical="center" wrapText="1"/>
    </xf>
    <xf numFmtId="164" fontId="22" fillId="0" borderId="12" xfId="0" applyNumberFormat="1" applyFont="1" applyBorder="1" applyAlignment="1" applyProtection="1">
      <alignment horizontal="right" vertical="center" wrapText="1"/>
    </xf>
    <xf numFmtId="164" fontId="17" fillId="0" borderId="28" xfId="6" applyNumberFormat="1" applyFont="1" applyFill="1" applyBorder="1" applyAlignment="1" applyProtection="1">
      <alignment horizontal="right" vertical="center" wrapText="1"/>
    </xf>
    <xf numFmtId="0" fontId="5" fillId="0" borderId="21" xfId="0" applyFont="1" applyFill="1" applyBorder="1" applyAlignment="1" applyProtection="1">
      <alignment horizontal="right" vertical="center"/>
    </xf>
    <xf numFmtId="164" fontId="25" fillId="0" borderId="12" xfId="6" applyNumberFormat="1" applyFont="1" applyFill="1" applyBorder="1" applyAlignment="1" applyProtection="1">
      <alignment horizontal="right" vertical="center" wrapText="1"/>
    </xf>
    <xf numFmtId="0" fontId="10" fillId="0" borderId="0" xfId="6" applyFill="1" applyAlignment="1"/>
    <xf numFmtId="164" fontId="18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0" xfId="0" applyNumberFormat="1" applyFont="1" applyFill="1" applyBorder="1" applyAlignment="1" applyProtection="1">
      <alignment horizontal="right" vertical="center" wrapText="1"/>
    </xf>
    <xf numFmtId="164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</xf>
    <xf numFmtId="164" fontId="24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32" xfId="0" applyNumberFormat="1" applyFont="1" applyFill="1" applyBorder="1" applyAlignment="1" applyProtection="1">
      <alignment horizontal="center" vertical="center" wrapTex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/>
    </xf>
    <xf numFmtId="164" fontId="18" fillId="0" borderId="6" xfId="0" applyNumberFormat="1" applyFont="1" applyFill="1" applyBorder="1" applyAlignment="1" applyProtection="1">
      <alignment horizontal="left" vertical="center" wrapText="1"/>
    </xf>
    <xf numFmtId="164" fontId="0" fillId="0" borderId="34" xfId="0" applyNumberFormat="1" applyFill="1" applyBorder="1" applyAlignment="1" applyProtection="1">
      <alignment horizontal="left" vertical="center" wrapText="1"/>
    </xf>
    <xf numFmtId="164" fontId="18" fillId="0" borderId="5" xfId="0" applyNumberFormat="1" applyFont="1" applyFill="1" applyBorder="1" applyAlignment="1" applyProtection="1">
      <alignment horizontal="left" vertical="center" wrapText="1"/>
    </xf>
    <xf numFmtId="164" fontId="18" fillId="0" borderId="35" xfId="0" applyNumberFormat="1" applyFont="1" applyFill="1" applyBorder="1" applyAlignment="1" applyProtection="1">
      <alignment horizontal="left" vertical="center" wrapText="1"/>
    </xf>
    <xf numFmtId="164" fontId="24" fillId="0" borderId="0" xfId="0" applyNumberFormat="1" applyFont="1" applyFill="1" applyBorder="1" applyAlignment="1" applyProtection="1">
      <alignment horizontal="left" vertical="center" wrapText="1"/>
    </xf>
    <xf numFmtId="164" fontId="27" fillId="0" borderId="32" xfId="0" applyNumberFormat="1" applyFont="1" applyFill="1" applyBorder="1" applyAlignment="1" applyProtection="1">
      <alignment horizontal="left" vertical="center" wrapText="1"/>
    </xf>
    <xf numFmtId="164" fontId="1" fillId="0" borderId="36" xfId="0" applyNumberFormat="1" applyFont="1" applyFill="1" applyBorder="1" applyAlignment="1" applyProtection="1">
      <alignment horizontal="left" vertical="center" wrapText="1"/>
    </xf>
    <xf numFmtId="164" fontId="24" fillId="0" borderId="37" xfId="0" applyNumberFormat="1" applyFont="1" applyFill="1" applyBorder="1" applyAlignment="1" applyProtection="1">
      <alignment horizontal="left" vertical="center" wrapText="1"/>
    </xf>
    <xf numFmtId="164" fontId="24" fillId="0" borderId="5" xfId="0" applyNumberFormat="1" applyFont="1" applyFill="1" applyBorder="1" applyAlignment="1" applyProtection="1">
      <alignment horizontal="left" vertical="center" wrapText="1"/>
    </xf>
    <xf numFmtId="164" fontId="1" fillId="0" borderId="34" xfId="0" applyNumberFormat="1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/>
    </xf>
    <xf numFmtId="164" fontId="27" fillId="0" borderId="8" xfId="0" applyNumberFormat="1" applyFont="1" applyFill="1" applyBorder="1" applyAlignment="1" applyProtection="1">
      <alignment horizontal="left" vertical="center" wrapText="1"/>
    </xf>
    <xf numFmtId="164" fontId="27" fillId="0" borderId="38" xfId="0" applyNumberFormat="1" applyFont="1" applyFill="1" applyBorder="1" applyAlignment="1" applyProtection="1">
      <alignment horizontal="right" vertical="center" wrapText="1"/>
    </xf>
    <xf numFmtId="164" fontId="24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5" xfId="0" quotePrefix="1" applyNumberFormat="1" applyFont="1" applyFill="1" applyBorder="1" applyAlignment="1" applyProtection="1">
      <alignment horizontal="left" vertical="center" wrapText="1"/>
    </xf>
    <xf numFmtId="164" fontId="24" fillId="0" borderId="5" xfId="0" quotePrefix="1" applyNumberFormat="1" applyFont="1" applyFill="1" applyBorder="1" applyAlignment="1" applyProtection="1">
      <alignment horizontal="left" vertical="center" wrapText="1"/>
    </xf>
    <xf numFmtId="164" fontId="1" fillId="0" borderId="33" xfId="0" applyNumberFormat="1" applyFont="1" applyFill="1" applyBorder="1" applyAlignment="1" applyProtection="1">
      <alignment horizontal="left" vertical="center" wrapText="1"/>
    </xf>
    <xf numFmtId="164" fontId="28" fillId="0" borderId="37" xfId="0" applyNumberFormat="1" applyFont="1" applyFill="1" applyBorder="1" applyAlignment="1" applyProtection="1">
      <alignment horizontal="left" vertical="center" wrapText="1"/>
    </xf>
    <xf numFmtId="164" fontId="24" fillId="0" borderId="1" xfId="0" applyNumberFormat="1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left" vertical="center" wrapText="1"/>
    </xf>
    <xf numFmtId="164" fontId="24" fillId="0" borderId="6" xfId="0" applyNumberFormat="1" applyFont="1" applyFill="1" applyBorder="1" applyAlignment="1" applyProtection="1">
      <alignment horizontal="left" vertical="center" wrapText="1"/>
    </xf>
    <xf numFmtId="0" fontId="7" fillId="0" borderId="24" xfId="0" quotePrefix="1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horizontal="right" vertical="center"/>
    </xf>
    <xf numFmtId="164" fontId="18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/>
    </xf>
    <xf numFmtId="0" fontId="10" fillId="0" borderId="0" xfId="6" applyFont="1" applyFill="1"/>
    <xf numFmtId="0" fontId="10" fillId="0" borderId="0" xfId="6" applyFont="1" applyFill="1" applyAlignment="1">
      <alignment horizontal="right" vertical="center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/>
    </xf>
    <xf numFmtId="164" fontId="30" fillId="0" borderId="21" xfId="6" applyNumberFormat="1" applyFont="1" applyFill="1" applyBorder="1" applyAlignment="1" applyProtection="1">
      <alignment vertical="center"/>
    </xf>
    <xf numFmtId="164" fontId="30" fillId="0" borderId="21" xfId="6" applyNumberFormat="1" applyFont="1" applyFill="1" applyBorder="1" applyAlignment="1" applyProtection="1"/>
    <xf numFmtId="0" fontId="19" fillId="0" borderId="0" xfId="6" applyFont="1" applyFill="1" applyAlignment="1" applyProtection="1"/>
    <xf numFmtId="0" fontId="7" fillId="0" borderId="19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7" fillId="0" borderId="39" xfId="0" applyNumberFormat="1" applyFont="1" applyFill="1" applyBorder="1" applyAlignment="1">
      <alignment horizontal="center" vertical="center" wrapText="1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164" fontId="23" fillId="0" borderId="18" xfId="0" applyNumberFormat="1" applyFont="1" applyFill="1" applyBorder="1" applyAlignment="1" applyProtection="1">
      <alignment vertical="center" wrapText="1"/>
    </xf>
    <xf numFmtId="164" fontId="17" fillId="0" borderId="32" xfId="0" applyNumberFormat="1" applyFont="1" applyFill="1" applyBorder="1" applyAlignment="1">
      <alignment horizontal="center" vertical="center"/>
    </xf>
    <xf numFmtId="164" fontId="17" fillId="0" borderId="32" xfId="0" applyNumberFormat="1" applyFont="1" applyFill="1" applyBorder="1" applyAlignment="1">
      <alignment horizontal="center" vertical="center" wrapText="1"/>
    </xf>
    <xf numFmtId="164" fontId="17" fillId="0" borderId="41" xfId="0" applyNumberFormat="1" applyFont="1" applyFill="1" applyBorder="1" applyAlignment="1">
      <alignment horizontal="center" vertical="center"/>
    </xf>
    <xf numFmtId="164" fontId="17" fillId="0" borderId="42" xfId="0" applyNumberFormat="1" applyFont="1" applyFill="1" applyBorder="1" applyAlignment="1">
      <alignment horizontal="center" vertical="center"/>
    </xf>
    <xf numFmtId="164" fontId="17" fillId="0" borderId="42" xfId="0" applyNumberFormat="1" applyFont="1" applyFill="1" applyBorder="1" applyAlignment="1">
      <alignment horizontal="center" vertical="center" wrapText="1"/>
    </xf>
    <xf numFmtId="49" fontId="24" fillId="0" borderId="43" xfId="0" applyNumberFormat="1" applyFont="1" applyFill="1" applyBorder="1" applyAlignment="1">
      <alignment horizontal="left" vertical="center"/>
    </xf>
    <xf numFmtId="3" fontId="24" fillId="0" borderId="44" xfId="0" applyNumberFormat="1" applyFont="1" applyFill="1" applyBorder="1" applyAlignment="1" applyProtection="1">
      <alignment horizontal="right" vertical="center"/>
      <protection locked="0"/>
    </xf>
    <xf numFmtId="164" fontId="23" fillId="0" borderId="45" xfId="0" applyNumberFormat="1" applyFont="1" applyFill="1" applyBorder="1" applyAlignment="1">
      <alignment horizontal="right" vertical="center" wrapText="1"/>
    </xf>
    <xf numFmtId="49" fontId="28" fillId="0" borderId="46" xfId="0" quotePrefix="1" applyNumberFormat="1" applyFont="1" applyFill="1" applyBorder="1" applyAlignment="1">
      <alignment horizontal="left" vertical="center"/>
    </xf>
    <xf numFmtId="3" fontId="28" fillId="0" borderId="34" xfId="0" applyNumberFormat="1" applyFont="1" applyFill="1" applyBorder="1" applyAlignment="1" applyProtection="1">
      <alignment horizontal="right" vertical="center"/>
      <protection locked="0"/>
    </xf>
    <xf numFmtId="3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4" xfId="0" applyNumberFormat="1" applyFont="1" applyFill="1" applyBorder="1" applyAlignment="1">
      <alignment horizontal="right" vertical="center" wrapText="1"/>
    </xf>
    <xf numFmtId="49" fontId="24" fillId="0" borderId="46" xfId="0" applyNumberFormat="1" applyFont="1" applyFill="1" applyBorder="1" applyAlignment="1">
      <alignment horizontal="left" vertical="center"/>
    </xf>
    <xf numFmtId="3" fontId="24" fillId="0" borderId="34" xfId="0" applyNumberFormat="1" applyFont="1" applyFill="1" applyBorder="1" applyAlignment="1" applyProtection="1">
      <alignment horizontal="right" vertical="center"/>
      <protection locked="0"/>
    </xf>
    <xf numFmtId="49" fontId="24" fillId="0" borderId="47" xfId="0" applyNumberFormat="1" applyFont="1" applyFill="1" applyBorder="1" applyAlignment="1" applyProtection="1">
      <alignment horizontal="left" vertical="center"/>
      <protection locked="0"/>
    </xf>
    <xf numFmtId="3" fontId="24" fillId="0" borderId="48" xfId="0" applyNumberFormat="1" applyFont="1" applyFill="1" applyBorder="1" applyAlignment="1" applyProtection="1">
      <alignment horizontal="right" vertical="center"/>
      <protection locked="0"/>
    </xf>
    <xf numFmtId="49" fontId="23" fillId="0" borderId="49" xfId="0" applyNumberFormat="1" applyFont="1" applyFill="1" applyBorder="1" applyAlignment="1" applyProtection="1">
      <alignment horizontal="left" vertical="center"/>
      <protection locked="0"/>
    </xf>
    <xf numFmtId="164" fontId="23" fillId="0" borderId="32" xfId="0" applyNumberFormat="1" applyFont="1" applyFill="1" applyBorder="1" applyAlignment="1">
      <alignment vertical="center"/>
    </xf>
    <xf numFmtId="49" fontId="23" fillId="0" borderId="50" xfId="0" applyNumberFormat="1" applyFont="1" applyFill="1" applyBorder="1" applyAlignment="1" applyProtection="1">
      <alignment vertical="center"/>
      <protection locked="0"/>
    </xf>
    <xf numFmtId="49" fontId="23" fillId="0" borderId="50" xfId="0" applyNumberFormat="1" applyFont="1" applyFill="1" applyBorder="1" applyAlignment="1" applyProtection="1">
      <alignment horizontal="right" vertical="center"/>
      <protection locked="0"/>
    </xf>
    <xf numFmtId="3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vertical="center"/>
      <protection locked="0"/>
    </xf>
    <xf numFmtId="49" fontId="23" fillId="0" borderId="21" xfId="0" applyNumberFormat="1" applyFont="1" applyFill="1" applyBorder="1" applyAlignment="1" applyProtection="1">
      <alignment horizontal="right" vertical="center"/>
      <protection locked="0"/>
    </xf>
    <xf numFmtId="3" fontId="18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6" xfId="0" applyNumberFormat="1" applyFont="1" applyFill="1" applyBorder="1" applyAlignment="1">
      <alignment horizontal="left" vertical="center"/>
    </xf>
    <xf numFmtId="3" fontId="24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/>
    </xf>
    <xf numFmtId="49" fontId="24" fillId="0" borderId="5" xfId="0" applyNumberFormat="1" applyFont="1" applyFill="1" applyBorder="1" applyAlignment="1">
      <alignment horizontal="left" vertical="center"/>
    </xf>
    <xf numFmtId="3" fontId="24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4" xfId="0" applyNumberFormat="1" applyFont="1" applyFill="1" applyBorder="1" applyAlignment="1" applyProtection="1">
      <alignment horizontal="right" vertical="center" wrapText="1"/>
    </xf>
    <xf numFmtId="49" fontId="24" fillId="0" borderId="5" xfId="0" applyNumberFormat="1" applyFont="1" applyFill="1" applyBorder="1" applyAlignment="1" applyProtection="1">
      <alignment horizontal="left" vertical="center"/>
      <protection locked="0"/>
    </xf>
    <xf numFmtId="49" fontId="24" fillId="0" borderId="16" xfId="0" applyNumberFormat="1" applyFont="1" applyFill="1" applyBorder="1" applyAlignment="1" applyProtection="1">
      <alignment horizontal="left" vertical="center"/>
      <protection locked="0"/>
    </xf>
    <xf numFmtId="3" fontId="24" fillId="0" borderId="48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32" xfId="0" applyNumberFormat="1" applyFont="1" applyFill="1" applyBorder="1" applyAlignment="1">
      <alignment horizontal="left" vertical="center" wrapText="1"/>
    </xf>
    <xf numFmtId="167" fontId="34" fillId="0" borderId="0" xfId="0" applyNumberFormat="1" applyFont="1" applyFill="1" applyBorder="1" applyAlignment="1">
      <alignment horizontal="left" vertical="center" wrapText="1"/>
    </xf>
    <xf numFmtId="164" fontId="23" fillId="0" borderId="32" xfId="0" applyNumberFormat="1" applyFont="1" applyFill="1" applyBorder="1" applyAlignment="1">
      <alignment horizontal="center" vertical="center" wrapText="1"/>
    </xf>
    <xf numFmtId="3" fontId="24" fillId="0" borderId="45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2" xfId="0" applyNumberFormat="1" applyFont="1" applyFill="1" applyBorder="1" applyAlignment="1">
      <alignment horizontal="right" vertical="center" wrapText="1"/>
    </xf>
    <xf numFmtId="4" fontId="17" fillId="0" borderId="45" xfId="0" applyNumberFormat="1" applyFont="1" applyFill="1" applyBorder="1" applyAlignment="1">
      <alignment horizontal="right" vertical="center" wrapText="1"/>
    </xf>
    <xf numFmtId="4" fontId="17" fillId="0" borderId="34" xfId="0" applyNumberFormat="1" applyFont="1" applyFill="1" applyBorder="1" applyAlignment="1">
      <alignment horizontal="right" vertical="center" wrapText="1"/>
    </xf>
    <xf numFmtId="4" fontId="17" fillId="0" borderId="51" xfId="0" applyNumberFormat="1" applyFont="1" applyFill="1" applyBorder="1" applyAlignment="1">
      <alignment horizontal="right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164" fontId="17" fillId="0" borderId="11" xfId="6" applyNumberFormat="1" applyFont="1" applyFill="1" applyBorder="1" applyAlignment="1" applyProtection="1">
      <alignment horizontal="right" vertical="center" wrapText="1"/>
    </xf>
    <xf numFmtId="164" fontId="17" fillId="0" borderId="10" xfId="6" applyNumberFormat="1" applyFont="1" applyFill="1" applyBorder="1" applyAlignment="1" applyProtection="1">
      <alignment horizontal="right" vertical="center" wrapText="1"/>
    </xf>
    <xf numFmtId="164" fontId="18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6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0" xfId="6" applyNumberFormat="1" applyFont="1" applyFill="1" applyBorder="1" applyAlignment="1" applyProtection="1">
      <alignment horizontal="right" vertical="center" wrapText="1"/>
    </xf>
    <xf numFmtId="164" fontId="25" fillId="0" borderId="10" xfId="6" applyNumberFormat="1" applyFont="1" applyFill="1" applyBorder="1" applyAlignment="1" applyProtection="1">
      <alignment horizontal="right" vertical="center" wrapText="1"/>
    </xf>
    <xf numFmtId="164" fontId="18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/>
      <protection locked="0"/>
    </xf>
    <xf numFmtId="164" fontId="22" fillId="0" borderId="10" xfId="0" applyNumberFormat="1" applyFont="1" applyBorder="1" applyAlignment="1" applyProtection="1">
      <alignment horizontal="right" vertical="center" wrapText="1"/>
    </xf>
    <xf numFmtId="164" fontId="27" fillId="0" borderId="10" xfId="0" applyNumberFormat="1" applyFont="1" applyFill="1" applyBorder="1" applyAlignment="1" applyProtection="1">
      <alignment horizontal="right" vertical="center" wrapText="1"/>
    </xf>
    <xf numFmtId="164" fontId="27" fillId="0" borderId="12" xfId="0" applyNumberFormat="1" applyFont="1" applyFill="1" applyBorder="1" applyAlignment="1" applyProtection="1">
      <alignment horizontal="right" vertical="center" wrapText="1"/>
    </xf>
    <xf numFmtId="164" fontId="24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38" xfId="0" applyFont="1" applyFill="1" applyBorder="1" applyAlignment="1" applyProtection="1">
      <alignment horizontal="center" vertical="center" wrapText="1"/>
    </xf>
    <xf numFmtId="0" fontId="17" fillId="0" borderId="39" xfId="0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6" xfId="0" applyNumberFormat="1" applyFill="1" applyBorder="1" applyAlignment="1" applyProtection="1">
      <alignment horizontal="left" vertical="center" wrapText="1"/>
    </xf>
    <xf numFmtId="164" fontId="18" fillId="0" borderId="37" xfId="0" applyNumberFormat="1" applyFont="1" applyFill="1" applyBorder="1" applyAlignment="1" applyProtection="1">
      <alignment horizontal="left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/>
    </xf>
    <xf numFmtId="164" fontId="18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55" xfId="0" applyNumberFormat="1" applyFont="1" applyFill="1" applyBorder="1" applyAlignment="1" applyProtection="1">
      <alignment horizontal="centerContinuous" vertical="center"/>
    </xf>
    <xf numFmtId="164" fontId="7" fillId="0" borderId="56" xfId="0" applyNumberFormat="1" applyFont="1" applyFill="1" applyBorder="1" applyAlignment="1" applyProtection="1">
      <alignment horizontal="centerContinuous" vertical="center"/>
    </xf>
    <xf numFmtId="164" fontId="7" fillId="0" borderId="57" xfId="0" applyNumberFormat="1" applyFont="1" applyFill="1" applyBorder="1" applyAlignment="1" applyProtection="1">
      <alignment horizontal="centerContinuous" vertical="center"/>
    </xf>
    <xf numFmtId="164" fontId="36" fillId="0" borderId="0" xfId="0" applyNumberFormat="1" applyFont="1" applyFill="1" applyAlignment="1">
      <alignment vertical="center"/>
    </xf>
    <xf numFmtId="164" fontId="7" fillId="0" borderId="40" xfId="0" applyNumberFormat="1" applyFont="1" applyFill="1" applyBorder="1" applyAlignment="1" applyProtection="1">
      <alignment horizontal="center" vertical="center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>
      <alignment horizontal="center" vertical="center"/>
    </xf>
    <xf numFmtId="164" fontId="17" fillId="0" borderId="49" xfId="0" applyNumberFormat="1" applyFont="1" applyFill="1" applyBorder="1" applyAlignment="1" applyProtection="1">
      <alignment horizontal="center" vertical="center" wrapText="1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3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right" vertical="center" wrapText="1"/>
    </xf>
    <xf numFmtId="164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4" xfId="0" applyNumberFormat="1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1" fontId="27" fillId="2" borderId="1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vertical="center" wrapText="1"/>
    </xf>
    <xf numFmtId="164" fontId="23" fillId="0" borderId="29" xfId="0" applyNumberFormat="1" applyFon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/>
    </xf>
    <xf numFmtId="1" fontId="18" fillId="2" borderId="28" xfId="0" applyNumberFormat="1" applyFont="1" applyFill="1" applyBorder="1" applyAlignment="1" applyProtection="1">
      <alignment vertical="center" wrapText="1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8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/>
    </xf>
    <xf numFmtId="164" fontId="17" fillId="0" borderId="32" xfId="0" applyNumberFormat="1" applyFont="1" applyFill="1" applyBorder="1" applyAlignment="1">
      <alignment horizontal="left" vertical="center" wrapText="1"/>
    </xf>
    <xf numFmtId="164" fontId="13" fillId="2" borderId="32" xfId="0" applyNumberFormat="1" applyFont="1" applyFill="1" applyBorder="1" applyAlignment="1">
      <alignment horizontal="left" vertical="center" wrapText="1"/>
    </xf>
    <xf numFmtId="164" fontId="13" fillId="2" borderId="39" xfId="0" applyNumberFormat="1" applyFont="1" applyFill="1" applyBorder="1" applyAlignment="1">
      <alignment horizontal="left" vertical="center" wrapText="1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10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horizontal="right" vertical="center" wrapText="1"/>
    </xf>
    <xf numFmtId="164" fontId="18" fillId="0" borderId="34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3" fillId="2" borderId="32" xfId="0" applyNumberFormat="1" applyFont="1" applyFill="1" applyBorder="1" applyAlignment="1">
      <alignment horizontal="right" vertical="center" wrapText="1"/>
    </xf>
    <xf numFmtId="164" fontId="13" fillId="2" borderId="39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vertical="center" wrapText="1"/>
      <protection locked="0"/>
    </xf>
    <xf numFmtId="0" fontId="24" fillId="0" borderId="19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 applyProtection="1">
      <alignment horizontal="right" vertical="center" wrapText="1"/>
    </xf>
    <xf numFmtId="0" fontId="21" fillId="0" borderId="59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right" vertical="center" wrapText="1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>
      <alignment horizontal="right" vertical="center" wrapText="1"/>
    </xf>
    <xf numFmtId="0" fontId="24" fillId="0" borderId="60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7" fillId="0" borderId="0" xfId="0" applyFont="1" applyFill="1" applyAlignment="1">
      <alignment horizontal="right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right" vertical="center"/>
    </xf>
    <xf numFmtId="0" fontId="35" fillId="0" borderId="0" xfId="8" applyFill="1"/>
    <xf numFmtId="0" fontId="21" fillId="0" borderId="0" xfId="8" applyFont="1" applyFill="1"/>
    <xf numFmtId="0" fontId="35" fillId="0" borderId="0" xfId="8" applyFont="1" applyFill="1"/>
    <xf numFmtId="3" fontId="35" fillId="0" borderId="0" xfId="8" applyNumberFormat="1" applyFont="1" applyFill="1"/>
    <xf numFmtId="3" fontId="35" fillId="0" borderId="0" xfId="8" applyNumberFormat="1" applyFont="1" applyFill="1" applyAlignment="1">
      <alignment horizontal="center"/>
    </xf>
    <xf numFmtId="0" fontId="35" fillId="0" borderId="0" xfId="8" applyFill="1" applyAlignment="1">
      <alignment horizontal="center"/>
    </xf>
    <xf numFmtId="0" fontId="14" fillId="0" borderId="0" xfId="7" applyFill="1" applyAlignment="1" applyProtection="1">
      <alignment vertical="center"/>
      <protection locked="0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60" xfId="7" applyNumberFormat="1" applyFont="1" applyFill="1" applyBorder="1" applyAlignment="1" applyProtection="1">
      <alignment horizontal="center" vertical="center" wrapText="1"/>
    </xf>
    <xf numFmtId="49" fontId="17" fillId="0" borderId="19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18" fillId="0" borderId="6" xfId="7" applyFont="1" applyFill="1" applyBorder="1" applyAlignment="1" applyProtection="1">
      <alignment horizontal="left" vertical="center" wrapText="1"/>
    </xf>
    <xf numFmtId="168" fontId="18" fillId="0" borderId="26" xfId="7" applyNumberFormat="1" applyFont="1" applyFill="1" applyBorder="1" applyAlignment="1" applyProtection="1">
      <alignment horizontal="center" vertical="center"/>
    </xf>
    <xf numFmtId="0" fontId="18" fillId="0" borderId="5" xfId="7" applyFont="1" applyFill="1" applyBorder="1" applyAlignment="1" applyProtection="1">
      <alignment horizontal="left" vertical="center" wrapText="1"/>
    </xf>
    <xf numFmtId="168" fontId="18" fillId="0" borderId="1" xfId="7" applyNumberFormat="1" applyFont="1" applyFill="1" applyBorder="1" applyAlignment="1" applyProtection="1">
      <alignment horizontal="center" vertical="center"/>
    </xf>
    <xf numFmtId="0" fontId="17" fillId="0" borderId="5" xfId="7" applyFont="1" applyFill="1" applyBorder="1" applyAlignment="1" applyProtection="1">
      <alignment horizontal="left" vertical="center" wrapText="1"/>
    </xf>
    <xf numFmtId="0" fontId="35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41" fillId="0" borderId="10" xfId="7" applyFont="1" applyFill="1" applyBorder="1" applyAlignment="1" applyProtection="1">
      <alignment horizontal="center" vertical="center" textRotation="90"/>
    </xf>
    <xf numFmtId="0" fontId="23" fillId="0" borderId="8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vertical="center" wrapText="1"/>
    </xf>
    <xf numFmtId="164" fontId="23" fillId="0" borderId="10" xfId="0" applyNumberFormat="1" applyFont="1" applyFill="1" applyBorder="1" applyAlignment="1">
      <alignment horizontal="right" vertical="center" wrapText="1"/>
    </xf>
    <xf numFmtId="164" fontId="23" fillId="0" borderId="12" xfId="0" applyNumberFormat="1" applyFont="1" applyFill="1" applyBorder="1" applyAlignment="1">
      <alignment horizontal="right" vertical="center" wrapText="1"/>
    </xf>
    <xf numFmtId="0" fontId="0" fillId="0" borderId="0" xfId="0" applyProtection="1"/>
    <xf numFmtId="0" fontId="44" fillId="0" borderId="0" xfId="0" applyFont="1" applyAlignment="1" applyProtection="1">
      <alignment horizontal="right"/>
    </xf>
    <xf numFmtId="0" fontId="45" fillId="0" borderId="0" xfId="0" applyFont="1" applyAlignment="1" applyProtection="1">
      <alignment horizontal="center"/>
    </xf>
    <xf numFmtId="0" fontId="46" fillId="0" borderId="8" xfId="0" applyFont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45" fillId="0" borderId="12" xfId="0" applyFont="1" applyBorder="1" applyAlignment="1" applyProtection="1">
      <alignment horizontal="center" vertical="center" wrapText="1"/>
    </xf>
    <xf numFmtId="0" fontId="45" fillId="0" borderId="5" xfId="0" applyFont="1" applyBorder="1" applyAlignment="1" applyProtection="1">
      <alignment horizontal="center" vertical="top" wrapText="1"/>
    </xf>
    <xf numFmtId="0" fontId="45" fillId="3" borderId="10" xfId="0" applyFont="1" applyFill="1" applyBorder="1" applyAlignment="1" applyProtection="1">
      <alignment horizontal="center" vertical="top" wrapText="1"/>
    </xf>
    <xf numFmtId="0" fontId="47" fillId="0" borderId="1" xfId="0" applyFont="1" applyBorder="1" applyAlignment="1" applyProtection="1">
      <alignment horizontal="left" vertical="top" wrapText="1"/>
      <protection locked="0"/>
    </xf>
    <xf numFmtId="0" fontId="47" fillId="0" borderId="4" xfId="0" applyFont="1" applyBorder="1" applyAlignment="1" applyProtection="1">
      <alignment horizontal="left" vertical="top" wrapText="1"/>
      <protection locked="0"/>
    </xf>
    <xf numFmtId="9" fontId="47" fillId="0" borderId="1" xfId="9" applyFont="1" applyBorder="1" applyAlignment="1" applyProtection="1">
      <alignment horizontal="center" vertical="center" wrapText="1"/>
      <protection locked="0"/>
    </xf>
    <xf numFmtId="9" fontId="47" fillId="0" borderId="4" xfId="9" applyFont="1" applyBorder="1" applyAlignment="1" applyProtection="1">
      <alignment horizontal="center" vertical="center" wrapText="1"/>
      <protection locked="0"/>
    </xf>
    <xf numFmtId="166" fontId="47" fillId="0" borderId="1" xfId="1" applyNumberFormat="1" applyFont="1" applyBorder="1" applyAlignment="1" applyProtection="1">
      <alignment horizontal="center" vertical="center" wrapText="1"/>
      <protection locked="0"/>
    </xf>
    <xf numFmtId="166" fontId="47" fillId="0" borderId="4" xfId="1" applyNumberFormat="1" applyFont="1" applyBorder="1" applyAlignment="1" applyProtection="1">
      <alignment horizontal="center" vertical="center" wrapText="1"/>
      <protection locked="0"/>
    </xf>
    <xf numFmtId="166" fontId="47" fillId="0" borderId="10" xfId="1" applyNumberFormat="1" applyFont="1" applyBorder="1" applyAlignment="1" applyProtection="1">
      <alignment horizontal="center" vertical="center" wrapText="1"/>
    </xf>
    <xf numFmtId="166" fontId="47" fillId="0" borderId="18" xfId="1" applyNumberFormat="1" applyFont="1" applyBorder="1" applyAlignment="1" applyProtection="1">
      <alignment horizontal="center" vertical="top" wrapText="1"/>
      <protection locked="0"/>
    </xf>
    <xf numFmtId="166" fontId="47" fillId="0" borderId="27" xfId="1" applyNumberFormat="1" applyFont="1" applyBorder="1" applyAlignment="1" applyProtection="1">
      <alignment horizontal="center" vertical="top" wrapText="1"/>
      <protection locked="0"/>
    </xf>
    <xf numFmtId="166" fontId="47" fillId="0" borderId="12" xfId="1" applyNumberFormat="1" applyFont="1" applyBorder="1" applyAlignment="1" applyProtection="1">
      <alignment horizontal="center" vertical="top" wrapText="1"/>
    </xf>
    <xf numFmtId="4" fontId="23" fillId="0" borderId="32" xfId="0" applyNumberFormat="1" applyFont="1" applyFill="1" applyBorder="1" applyAlignment="1" applyProtection="1">
      <alignment vertical="center" wrapText="1"/>
      <protection locked="0"/>
    </xf>
    <xf numFmtId="164" fontId="6" fillId="0" borderId="0" xfId="6" applyNumberFormat="1" applyFont="1" applyFill="1" applyBorder="1" applyAlignment="1" applyProtection="1">
      <alignment horizontal="centerContinuous" vertical="center"/>
    </xf>
    <xf numFmtId="0" fontId="7" fillId="0" borderId="7" xfId="6" applyFont="1" applyFill="1" applyBorder="1" applyAlignment="1" applyProtection="1">
      <alignment horizontal="centerContinuous" vertical="center" wrapText="1"/>
    </xf>
    <xf numFmtId="0" fontId="7" fillId="0" borderId="60" xfId="6" applyFont="1" applyFill="1" applyBorder="1" applyAlignment="1" applyProtection="1">
      <alignment horizontal="centerContinuous" vertical="center" wrapText="1"/>
    </xf>
    <xf numFmtId="0" fontId="7" fillId="0" borderId="2" xfId="6" applyFont="1" applyFill="1" applyBorder="1" applyAlignment="1" applyProtection="1">
      <alignment horizontal="centerContinuous" vertical="center" wrapText="1"/>
    </xf>
    <xf numFmtId="0" fontId="7" fillId="0" borderId="19" xfId="6" applyFont="1" applyFill="1" applyBorder="1" applyAlignment="1" applyProtection="1">
      <alignment horizontal="centerContinuous" vertical="center" wrapText="1"/>
    </xf>
    <xf numFmtId="164" fontId="25" fillId="0" borderId="24" xfId="6" applyNumberFormat="1" applyFont="1" applyFill="1" applyBorder="1" applyAlignment="1" applyProtection="1">
      <alignment horizontal="centerContinuous" vertical="center"/>
    </xf>
    <xf numFmtId="164" fontId="25" fillId="0" borderId="44" xfId="0" applyNumberFormat="1" applyFont="1" applyFill="1" applyBorder="1" applyAlignment="1" applyProtection="1">
      <alignment horizontal="centerContinuous" vertical="center" wrapText="1"/>
    </xf>
    <xf numFmtId="164" fontId="25" fillId="0" borderId="42" xfId="0" applyNumberFormat="1" applyFont="1" applyFill="1" applyBorder="1" applyAlignment="1" applyProtection="1">
      <alignment horizontal="centerContinuous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5" fillId="0" borderId="45" xfId="0" applyNumberFormat="1" applyFont="1" applyFill="1" applyBorder="1" applyAlignment="1" applyProtection="1">
      <alignment horizontal="centerContinuous" vertical="center" wrapText="1"/>
    </xf>
    <xf numFmtId="164" fontId="25" fillId="0" borderId="51" xfId="0" applyNumberFormat="1" applyFont="1" applyFill="1" applyBorder="1" applyAlignment="1" applyProtection="1">
      <alignment horizontal="centerContinuous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21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 applyFill="1" applyAlignment="1">
      <alignment horizontal="centerContinuous" vertical="center" wrapText="1"/>
    </xf>
    <xf numFmtId="164" fontId="27" fillId="0" borderId="49" xfId="0" applyNumberFormat="1" applyFont="1" applyFill="1" applyBorder="1" applyAlignment="1">
      <alignment horizontal="left" vertical="center" wrapText="1"/>
    </xf>
    <xf numFmtId="164" fontId="27" fillId="0" borderId="61" xfId="0" applyNumberFormat="1" applyFont="1" applyFill="1" applyBorder="1" applyAlignment="1">
      <alignment horizontal="left" vertical="center" wrapText="1"/>
    </xf>
    <xf numFmtId="164" fontId="5" fillId="0" borderId="21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17" fillId="0" borderId="32" xfId="0" applyNumberFormat="1" applyFont="1" applyFill="1" applyBorder="1" applyAlignment="1">
      <alignment horizontal="centerContinuous" vertical="center" wrapText="1"/>
    </xf>
    <xf numFmtId="164" fontId="25" fillId="0" borderId="32" xfId="0" applyNumberFormat="1" applyFont="1" applyFill="1" applyBorder="1" applyAlignment="1">
      <alignment horizontal="centerContinuous" vertical="center" wrapText="1"/>
    </xf>
    <xf numFmtId="164" fontId="0" fillId="0" borderId="43" xfId="0" applyNumberFormat="1" applyFill="1" applyBorder="1" applyAlignment="1" applyProtection="1">
      <alignment horizontal="left" vertical="center" wrapText="1"/>
      <protection locked="0"/>
    </xf>
    <xf numFmtId="164" fontId="0" fillId="0" borderId="56" xfId="0" applyNumberFormat="1" applyFill="1" applyBorder="1" applyAlignment="1" applyProtection="1">
      <alignment horizontal="left" vertical="center" wrapText="1"/>
      <protection locked="0"/>
    </xf>
    <xf numFmtId="164" fontId="0" fillId="0" borderId="62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7" fillId="0" borderId="44" xfId="0" applyNumberFormat="1" applyFont="1" applyFill="1" applyBorder="1" applyAlignment="1">
      <alignment horizontal="centerContinuous" vertical="center" wrapText="1"/>
    </xf>
    <xf numFmtId="164" fontId="27" fillId="0" borderId="49" xfId="0" applyNumberFormat="1" applyFont="1" applyFill="1" applyBorder="1" applyAlignment="1">
      <alignment horizontal="centerContinuous" vertical="center" wrapText="1"/>
    </xf>
    <xf numFmtId="164" fontId="27" fillId="0" borderId="61" xfId="0" applyNumberFormat="1" applyFont="1" applyFill="1" applyBorder="1" applyAlignment="1">
      <alignment horizontal="centerContinuous" vertical="center" wrapText="1"/>
    </xf>
    <xf numFmtId="164" fontId="7" fillId="0" borderId="32" xfId="0" applyNumberFormat="1" applyFont="1" applyFill="1" applyBorder="1" applyAlignment="1">
      <alignment horizontal="centerContinuous" vertical="center" wrapText="1"/>
    </xf>
    <xf numFmtId="164" fontId="7" fillId="0" borderId="64" xfId="0" applyNumberFormat="1" applyFont="1" applyFill="1" applyBorder="1" applyAlignment="1">
      <alignment horizontal="centerContinuous" vertical="center"/>
    </xf>
    <xf numFmtId="164" fontId="7" fillId="0" borderId="35" xfId="0" applyNumberFormat="1" applyFont="1" applyFill="1" applyBorder="1" applyAlignment="1">
      <alignment horizontal="centerContinuous" vertical="center"/>
    </xf>
    <xf numFmtId="164" fontId="7" fillId="0" borderId="41" xfId="0" applyNumberFormat="1" applyFont="1" applyFill="1" applyBorder="1" applyAlignment="1">
      <alignment horizontal="centerContinuous" vertical="center"/>
    </xf>
    <xf numFmtId="164" fontId="17" fillId="0" borderId="32" xfId="0" applyNumberFormat="1" applyFont="1" applyFill="1" applyBorder="1" applyAlignment="1">
      <alignment horizontal="centerContinuous" vertical="center"/>
    </xf>
    <xf numFmtId="167" fontId="6" fillId="0" borderId="0" xfId="0" applyNumberFormat="1" applyFont="1" applyFill="1" applyBorder="1" applyAlignment="1">
      <alignment horizontal="centerContinuous" vertical="center" wrapText="1"/>
    </xf>
    <xf numFmtId="0" fontId="7" fillId="0" borderId="65" xfId="0" applyFont="1" applyFill="1" applyBorder="1" applyAlignment="1" applyProtection="1">
      <alignment horizontal="centerContinuous" vertical="center" wrapText="1"/>
    </xf>
    <xf numFmtId="0" fontId="7" fillId="0" borderId="39" xfId="0" applyFont="1" applyFill="1" applyBorder="1" applyAlignment="1" applyProtection="1">
      <alignment horizontal="centerContinuous" vertical="center" wrapText="1"/>
    </xf>
    <xf numFmtId="0" fontId="7" fillId="0" borderId="55" xfId="0" applyFont="1" applyFill="1" applyBorder="1" applyAlignment="1" applyProtection="1">
      <alignment horizontal="centerContinuous" vertical="center"/>
    </xf>
    <xf numFmtId="0" fontId="7" fillId="0" borderId="56" xfId="0" applyFont="1" applyFill="1" applyBorder="1" applyAlignment="1" applyProtection="1">
      <alignment horizontal="centerContinuous" vertical="center"/>
    </xf>
    <xf numFmtId="0" fontId="7" fillId="0" borderId="57" xfId="0" applyFont="1" applyFill="1" applyBorder="1" applyAlignment="1" applyProtection="1">
      <alignment horizontal="centerContinuous" vertical="center"/>
    </xf>
    <xf numFmtId="164" fontId="7" fillId="0" borderId="42" xfId="0" applyNumberFormat="1" applyFont="1" applyFill="1" applyBorder="1" applyAlignment="1">
      <alignment horizontal="centerContinuous" vertical="center" wrapText="1"/>
    </xf>
    <xf numFmtId="164" fontId="7" fillId="0" borderId="44" xfId="0" applyNumberFormat="1" applyFont="1" applyFill="1" applyBorder="1" applyAlignment="1">
      <alignment horizontal="centerContinuous" vertical="center"/>
    </xf>
    <xf numFmtId="164" fontId="7" fillId="0" borderId="42" xfId="0" applyNumberFormat="1" applyFont="1" applyFill="1" applyBorder="1" applyAlignment="1">
      <alignment horizontal="centerContinuous" vertical="center"/>
    </xf>
    <xf numFmtId="164" fontId="7" fillId="0" borderId="55" xfId="0" applyNumberFormat="1" applyFont="1" applyFill="1" applyBorder="1" applyAlignment="1">
      <alignment horizontal="centerContinuous" vertical="center" wrapText="1"/>
    </xf>
    <xf numFmtId="164" fontId="7" fillId="0" borderId="65" xfId="0" applyNumberFormat="1" applyFont="1" applyFill="1" applyBorder="1" applyAlignment="1">
      <alignment horizontal="centerContinuous" vertical="center" wrapText="1"/>
    </xf>
    <xf numFmtId="0" fontId="24" fillId="0" borderId="50" xfId="0" applyFont="1" applyFill="1" applyBorder="1" applyAlignment="1">
      <alignment horizontal="justify" vertical="center" wrapText="1"/>
    </xf>
    <xf numFmtId="0" fontId="25" fillId="0" borderId="49" xfId="0" applyFont="1" applyFill="1" applyBorder="1" applyAlignment="1">
      <alignment horizontal="left" vertical="center"/>
    </xf>
    <xf numFmtId="0" fontId="25" fillId="0" borderId="39" xfId="0" applyFont="1" applyFill="1" applyBorder="1" applyAlignment="1">
      <alignment horizontal="left" vertical="center"/>
    </xf>
    <xf numFmtId="0" fontId="39" fillId="0" borderId="0" xfId="8" applyFont="1" applyFill="1" applyAlignment="1">
      <alignment horizontal="centerContinuous" vertical="center"/>
    </xf>
    <xf numFmtId="0" fontId="40" fillId="0" borderId="0" xfId="8" applyFont="1" applyFill="1" applyBorder="1" applyAlignment="1">
      <alignment horizontal="right"/>
    </xf>
    <xf numFmtId="0" fontId="35" fillId="0" borderId="0" xfId="8" applyFont="1" applyFill="1" applyAlignment="1">
      <alignment horizontal="centerContinuous"/>
    </xf>
    <xf numFmtId="0" fontId="30" fillId="0" borderId="0" xfId="7" applyFont="1" applyFill="1" applyBorder="1" applyAlignment="1" applyProtection="1">
      <alignment horizontal="right" vertical="center"/>
    </xf>
    <xf numFmtId="0" fontId="19" fillId="0" borderId="7" xfId="7" applyFont="1" applyFill="1" applyBorder="1" applyAlignment="1" applyProtection="1">
      <alignment horizontal="centerContinuous" vertical="center" wrapText="1"/>
    </xf>
    <xf numFmtId="0" fontId="41" fillId="0" borderId="2" xfId="7" applyFont="1" applyFill="1" applyBorder="1" applyAlignment="1" applyProtection="1">
      <alignment horizontal="center" vertical="center" textRotation="90"/>
    </xf>
    <xf numFmtId="3" fontId="35" fillId="0" borderId="0" xfId="8" applyNumberFormat="1" applyFont="1" applyFill="1" applyAlignment="1">
      <alignment horizontal="centerContinuous"/>
    </xf>
    <xf numFmtId="0" fontId="48" fillId="0" borderId="0" xfId="0" applyFont="1" applyAlignment="1" applyProtection="1">
      <alignment horizontal="right"/>
      <protection locked="0"/>
    </xf>
    <xf numFmtId="0" fontId="49" fillId="0" borderId="0" xfId="0" applyFont="1" applyAlignment="1" applyProtection="1">
      <alignment horizontal="centerContinuous" vertical="center" wrapText="1"/>
      <protection locked="0"/>
    </xf>
    <xf numFmtId="0" fontId="45" fillId="0" borderId="8" xfId="0" applyFont="1" applyBorder="1" applyAlignment="1" applyProtection="1">
      <alignment wrapText="1"/>
    </xf>
    <xf numFmtId="0" fontId="45" fillId="0" borderId="10" xfId="0" applyFont="1" applyBorder="1" applyAlignment="1" applyProtection="1">
      <alignment wrapText="1"/>
    </xf>
    <xf numFmtId="164" fontId="28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8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27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9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20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0" xfId="0" applyFont="1" applyAlignment="1" applyProtection="1">
      <alignment horizontal="left"/>
      <protection locked="0"/>
    </xf>
    <xf numFmtId="0" fontId="27" fillId="0" borderId="0" xfId="0" applyFont="1"/>
    <xf numFmtId="3" fontId="50" fillId="0" borderId="1" xfId="0" applyNumberFormat="1" applyFont="1" applyFill="1" applyBorder="1" applyAlignment="1"/>
    <xf numFmtId="3" fontId="51" fillId="0" borderId="1" xfId="0" applyNumberFormat="1" applyFont="1" applyFill="1" applyBorder="1" applyAlignment="1"/>
    <xf numFmtId="3" fontId="50" fillId="0" borderId="1" xfId="0" applyNumberFormat="1" applyFont="1" applyFill="1" applyBorder="1"/>
    <xf numFmtId="10" fontId="47" fillId="0" borderId="1" xfId="9" applyNumberFormat="1" applyFont="1" applyBorder="1" applyAlignment="1" applyProtection="1">
      <alignment horizontal="center" vertical="center" wrapText="1"/>
      <protection locked="0"/>
    </xf>
    <xf numFmtId="3" fontId="17" fillId="0" borderId="12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49" fontId="28" fillId="0" borderId="5" xfId="6" applyNumberFormat="1" applyFont="1" applyFill="1" applyBorder="1" applyAlignment="1" applyProtection="1">
      <alignment horizontal="left" vertical="center" wrapText="1"/>
    </xf>
    <xf numFmtId="0" fontId="28" fillId="0" borderId="1" xfId="6" applyFont="1" applyFill="1" applyBorder="1" applyAlignment="1" applyProtection="1">
      <alignment horizontal="left" vertical="center" wrapText="1"/>
    </xf>
    <xf numFmtId="0" fontId="54" fillId="0" borderId="0" xfId="6" applyFont="1" applyFill="1"/>
    <xf numFmtId="0" fontId="28" fillId="0" borderId="1" xfId="6" applyFont="1" applyFill="1" applyBorder="1" applyAlignment="1" applyProtection="1">
      <alignment horizontal="left"/>
    </xf>
    <xf numFmtId="49" fontId="28" fillId="0" borderId="37" xfId="6" applyNumberFormat="1" applyFont="1" applyFill="1" applyBorder="1" applyAlignment="1" applyProtection="1">
      <alignment horizontal="left" vertical="center" wrapText="1"/>
    </xf>
    <xf numFmtId="0" fontId="28" fillId="0" borderId="4" xfId="6" applyFont="1" applyFill="1" applyBorder="1" applyAlignment="1" applyProtection="1">
      <alignment horizontal="left" vertical="center" wrapText="1"/>
    </xf>
    <xf numFmtId="49" fontId="28" fillId="0" borderId="16" xfId="6" applyNumberFormat="1" applyFont="1" applyFill="1" applyBorder="1" applyAlignment="1" applyProtection="1">
      <alignment horizontal="left" vertical="center" wrapText="1"/>
    </xf>
    <xf numFmtId="49" fontId="28" fillId="0" borderId="60" xfId="6" applyNumberFormat="1" applyFont="1" applyFill="1" applyBorder="1" applyAlignment="1" applyProtection="1">
      <alignment horizontal="left" vertical="center" wrapText="1"/>
    </xf>
    <xf numFmtId="0" fontId="28" fillId="0" borderId="19" xfId="6" applyFont="1" applyFill="1" applyBorder="1" applyAlignment="1" applyProtection="1">
      <alignment horizontal="left" vertical="center" wrapText="1"/>
    </xf>
    <xf numFmtId="49" fontId="42" fillId="0" borderId="6" xfId="6" applyNumberFormat="1" applyFont="1" applyFill="1" applyBorder="1" applyAlignment="1" applyProtection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 indent="2"/>
    </xf>
    <xf numFmtId="49" fontId="33" fillId="0" borderId="1" xfId="0" applyNumberFormat="1" applyFont="1" applyBorder="1" applyAlignment="1" applyProtection="1">
      <alignment horizontal="left" vertical="center" wrapText="1" indent="2"/>
    </xf>
    <xf numFmtId="164" fontId="42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18" xfId="6" applyNumberFormat="1" applyFont="1" applyFill="1" applyBorder="1" applyAlignment="1" applyProtection="1">
      <alignment horizontal="right" vertical="center" wrapText="1"/>
      <protection locked="0"/>
    </xf>
    <xf numFmtId="49" fontId="42" fillId="0" borderId="1" xfId="6" applyNumberFormat="1" applyFont="1" applyFill="1" applyBorder="1" applyAlignment="1" applyProtection="1">
      <alignment horizontal="left" vertical="center" wrapText="1"/>
    </xf>
    <xf numFmtId="164" fontId="42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27" xfId="6" applyNumberFormat="1" applyFont="1" applyFill="1" applyBorder="1" applyAlignment="1" applyProtection="1">
      <alignment horizontal="right" vertical="center" wrapText="1"/>
      <protection locked="0"/>
    </xf>
    <xf numFmtId="49" fontId="42" fillId="0" borderId="4" xfId="6" applyNumberFormat="1" applyFont="1" applyFill="1" applyBorder="1" applyAlignment="1" applyProtection="1">
      <alignment horizontal="left" vertical="center" wrapText="1"/>
    </xf>
    <xf numFmtId="49" fontId="33" fillId="0" borderId="4" xfId="0" applyNumberFormat="1" applyFont="1" applyBorder="1" applyAlignment="1" applyProtection="1">
      <alignment horizontal="left" vertical="center" wrapText="1" indent="2"/>
    </xf>
    <xf numFmtId="0" fontId="26" fillId="0" borderId="10" xfId="6" applyFont="1" applyFill="1" applyBorder="1" applyAlignment="1" applyProtection="1">
      <alignment horizontal="left" vertical="center" wrapText="1"/>
    </xf>
    <xf numFmtId="49" fontId="18" fillId="0" borderId="66" xfId="6" applyNumberFormat="1" applyFont="1" applyFill="1" applyBorder="1" applyAlignment="1" applyProtection="1">
      <alignment horizontal="left" vertical="center" wrapText="1" indent="1"/>
    </xf>
    <xf numFmtId="0" fontId="21" fillId="0" borderId="67" xfId="0" applyFont="1" applyBorder="1" applyAlignment="1" applyProtection="1">
      <alignment horizontal="left" wrapText="1" indent="1"/>
    </xf>
    <xf numFmtId="164" fontId="17" fillId="0" borderId="67" xfId="6" applyNumberFormat="1" applyFont="1" applyFill="1" applyBorder="1" applyAlignment="1" applyProtection="1">
      <alignment horizontal="right" vertical="center" wrapText="1"/>
    </xf>
    <xf numFmtId="49" fontId="18" fillId="0" borderId="68" xfId="6" applyNumberFormat="1" applyFont="1" applyFill="1" applyBorder="1" applyAlignment="1" applyProtection="1">
      <alignment horizontal="left" vertical="center" wrapText="1" indent="1"/>
    </xf>
    <xf numFmtId="0" fontId="21" fillId="0" borderId="69" xfId="0" applyFont="1" applyBorder="1" applyAlignment="1" applyProtection="1">
      <alignment horizontal="left" wrapText="1" indent="1"/>
    </xf>
    <xf numFmtId="164" fontId="18" fillId="0" borderId="69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69" xfId="6" applyNumberFormat="1" applyFont="1" applyFill="1" applyBorder="1" applyAlignment="1" applyProtection="1">
      <alignment horizontal="right" vertical="center" wrapText="1"/>
    </xf>
    <xf numFmtId="0" fontId="22" fillId="0" borderId="69" xfId="0" applyFont="1" applyBorder="1" applyAlignment="1" applyProtection="1">
      <alignment horizontal="left" vertical="center" wrapText="1" indent="1"/>
    </xf>
    <xf numFmtId="164" fontId="24" fillId="0" borderId="69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69" xfId="6" applyNumberFormat="1" applyFont="1" applyFill="1" applyBorder="1" applyAlignment="1" applyProtection="1">
      <alignment horizontal="right" vertical="center" wrapText="1"/>
    </xf>
    <xf numFmtId="164" fontId="23" fillId="0" borderId="69" xfId="6" applyNumberFormat="1" applyFont="1" applyFill="1" applyBorder="1" applyAlignment="1" applyProtection="1">
      <alignment horizontal="right" vertical="center" wrapText="1"/>
    </xf>
    <xf numFmtId="0" fontId="21" fillId="0" borderId="69" xfId="0" applyFont="1" applyBorder="1" applyAlignment="1" applyProtection="1">
      <alignment wrapText="1"/>
    </xf>
    <xf numFmtId="164" fontId="25" fillId="0" borderId="69" xfId="6" applyNumberFormat="1" applyFont="1" applyFill="1" applyBorder="1" applyAlignment="1" applyProtection="1">
      <alignment horizontal="right" vertical="center" wrapText="1"/>
    </xf>
    <xf numFmtId="49" fontId="18" fillId="0" borderId="70" xfId="6" applyNumberFormat="1" applyFont="1" applyFill="1" applyBorder="1" applyAlignment="1" applyProtection="1">
      <alignment horizontal="left" vertical="center" wrapText="1" indent="1"/>
    </xf>
    <xf numFmtId="0" fontId="21" fillId="0" borderId="71" xfId="0" applyFont="1" applyBorder="1" applyAlignment="1" applyProtection="1">
      <alignment horizontal="left" wrapText="1" indent="1"/>
    </xf>
    <xf numFmtId="164" fontId="17" fillId="0" borderId="71" xfId="6" applyNumberFormat="1" applyFont="1" applyFill="1" applyBorder="1" applyAlignment="1" applyProtection="1">
      <alignment horizontal="right" vertical="center" wrapText="1"/>
    </xf>
    <xf numFmtId="49" fontId="18" fillId="0" borderId="72" xfId="6" applyNumberFormat="1" applyFont="1" applyFill="1" applyBorder="1" applyAlignment="1" applyProtection="1">
      <alignment horizontal="left" vertical="center" wrapText="1" indent="1"/>
    </xf>
    <xf numFmtId="0" fontId="21" fillId="0" borderId="73" xfId="0" applyFont="1" applyBorder="1" applyAlignment="1" applyProtection="1">
      <alignment horizontal="left" wrapText="1" indent="1"/>
    </xf>
    <xf numFmtId="164" fontId="18" fillId="0" borderId="73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74" xfId="6" applyFont="1" applyFill="1" applyBorder="1" applyAlignment="1" applyProtection="1">
      <alignment horizontal="left" vertical="center" wrapText="1" indent="1"/>
    </xf>
    <xf numFmtId="0" fontId="22" fillId="0" borderId="75" xfId="0" applyFont="1" applyBorder="1" applyAlignment="1" applyProtection="1">
      <alignment horizontal="left" vertical="center" wrapText="1" indent="1"/>
    </xf>
    <xf numFmtId="164" fontId="18" fillId="0" borderId="75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39" xfId="6" applyFont="1" applyFill="1" applyBorder="1" applyAlignment="1" applyProtection="1">
      <alignment horizontal="center" vertical="center" wrapText="1"/>
    </xf>
    <xf numFmtId="164" fontId="17" fillId="0" borderId="76" xfId="6" applyNumberFormat="1" applyFont="1" applyFill="1" applyBorder="1" applyAlignment="1" applyProtection="1">
      <alignment horizontal="right" vertical="center" wrapText="1"/>
    </xf>
    <xf numFmtId="0" fontId="17" fillId="0" borderId="77" xfId="6" applyFont="1" applyFill="1" applyBorder="1" applyAlignment="1" applyProtection="1">
      <alignment horizontal="center" vertical="center" wrapText="1"/>
    </xf>
    <xf numFmtId="0" fontId="17" fillId="0" borderId="77" xfId="6" applyFont="1" applyFill="1" applyBorder="1" applyAlignment="1" applyProtection="1">
      <alignment horizontal="left" vertical="center" wrapText="1" indent="1"/>
    </xf>
    <xf numFmtId="0" fontId="17" fillId="0" borderId="78" xfId="6" applyFont="1" applyFill="1" applyBorder="1" applyAlignment="1" applyProtection="1">
      <alignment horizontal="center" vertical="center" wrapText="1"/>
    </xf>
    <xf numFmtId="0" fontId="17" fillId="0" borderId="78" xfId="6" applyFont="1" applyFill="1" applyBorder="1" applyAlignment="1" applyProtection="1">
      <alignment horizontal="left" vertical="center" wrapText="1" indent="1"/>
    </xf>
    <xf numFmtId="164" fontId="18" fillId="0" borderId="71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73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75" xfId="6" applyFont="1" applyFill="1" applyBorder="1" applyAlignment="1" applyProtection="1">
      <alignment horizontal="left" vertical="center" wrapText="1" indent="1"/>
    </xf>
    <xf numFmtId="49" fontId="42" fillId="0" borderId="68" xfId="6" applyNumberFormat="1" applyFont="1" applyFill="1" applyBorder="1" applyAlignment="1" applyProtection="1">
      <alignment horizontal="left" vertical="center" wrapText="1" indent="1"/>
    </xf>
    <xf numFmtId="0" fontId="33" fillId="0" borderId="69" xfId="0" applyFont="1" applyBorder="1" applyAlignment="1" applyProtection="1">
      <alignment horizontal="left" wrapText="1" indent="1"/>
    </xf>
    <xf numFmtId="164" fontId="28" fillId="0" borderId="69" xfId="6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6" applyFont="1" applyFill="1"/>
    <xf numFmtId="49" fontId="21" fillId="0" borderId="69" xfId="0" quotePrefix="1" applyNumberFormat="1" applyFont="1" applyBorder="1" applyAlignment="1" applyProtection="1">
      <alignment horizontal="left" wrapText="1" indent="1"/>
    </xf>
    <xf numFmtId="49" fontId="21" fillId="0" borderId="69" xfId="0" applyNumberFormat="1" applyFont="1" applyBorder="1" applyAlignment="1" applyProtection="1">
      <alignment horizontal="left" wrapText="1" indent="3"/>
    </xf>
    <xf numFmtId="49" fontId="33" fillId="0" borderId="69" xfId="0" applyNumberFormat="1" applyFont="1" applyBorder="1" applyAlignment="1" applyProtection="1">
      <alignment horizontal="left" wrapText="1" indent="3"/>
    </xf>
    <xf numFmtId="0" fontId="21" fillId="0" borderId="69" xfId="0" applyFont="1" applyBorder="1" applyAlignment="1" applyProtection="1">
      <alignment horizontal="left" wrapText="1" indent="3"/>
    </xf>
    <xf numFmtId="0" fontId="33" fillId="0" borderId="69" xfId="0" applyFont="1" applyBorder="1" applyAlignment="1" applyProtection="1">
      <alignment horizontal="left" wrapText="1" indent="3"/>
    </xf>
    <xf numFmtId="164" fontId="24" fillId="0" borderId="71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73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75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73" xfId="6" applyNumberFormat="1" applyFont="1" applyFill="1" applyBorder="1" applyAlignment="1" applyProtection="1">
      <alignment horizontal="right" vertical="center" wrapText="1"/>
    </xf>
    <xf numFmtId="164" fontId="23" fillId="0" borderId="71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73" xfId="6" applyNumberFormat="1" applyFont="1" applyFill="1" applyBorder="1" applyAlignment="1" applyProtection="1">
      <alignment horizontal="right" vertical="center" wrapText="1"/>
    </xf>
    <xf numFmtId="164" fontId="26" fillId="0" borderId="75" xfId="6" applyNumberFormat="1" applyFont="1" applyFill="1" applyBorder="1" applyAlignment="1" applyProtection="1">
      <alignment horizontal="right" vertical="center" wrapText="1"/>
    </xf>
    <xf numFmtId="49" fontId="42" fillId="0" borderId="70" xfId="6" applyNumberFormat="1" applyFont="1" applyFill="1" applyBorder="1" applyAlignment="1" applyProtection="1">
      <alignment horizontal="left" vertical="center" wrapText="1" indent="1"/>
    </xf>
    <xf numFmtId="0" fontId="33" fillId="0" borderId="71" xfId="0" applyFont="1" applyBorder="1" applyAlignment="1" applyProtection="1">
      <alignment horizontal="left" wrapText="1" indent="1"/>
    </xf>
    <xf numFmtId="164" fontId="28" fillId="0" borderId="71" xfId="6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 applyProtection="1">
      <alignment horizontal="left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42" fillId="0" borderId="79" xfId="6" applyNumberFormat="1" applyFont="1" applyFill="1" applyBorder="1" applyAlignment="1" applyProtection="1">
      <alignment horizontal="left" vertical="center" wrapText="1" indent="1"/>
    </xf>
    <xf numFmtId="0" fontId="33" fillId="0" borderId="80" xfId="0" applyFont="1" applyBorder="1" applyAlignment="1" applyProtection="1">
      <alignment horizontal="left" wrapText="1" indent="1"/>
    </xf>
    <xf numFmtId="164" fontId="42" fillId="0" borderId="80" xfId="6" applyNumberFormat="1" applyFont="1" applyFill="1" applyBorder="1" applyAlignment="1" applyProtection="1">
      <alignment horizontal="right" vertical="center" wrapText="1"/>
      <protection locked="0"/>
    </xf>
    <xf numFmtId="0" fontId="22" fillId="0" borderId="73" xfId="0" applyFont="1" applyFill="1" applyBorder="1" applyAlignment="1" applyProtection="1">
      <alignment horizontal="left" vertical="center" wrapText="1" indent="1"/>
    </xf>
    <xf numFmtId="49" fontId="23" fillId="0" borderId="68" xfId="6" applyNumberFormat="1" applyFont="1" applyFill="1" applyBorder="1" applyAlignment="1" applyProtection="1">
      <alignment horizontal="left" vertical="center" wrapText="1" indent="1"/>
    </xf>
    <xf numFmtId="164" fontId="25" fillId="0" borderId="71" xfId="6" applyNumberFormat="1" applyFont="1" applyFill="1" applyBorder="1" applyAlignment="1" applyProtection="1">
      <alignment horizontal="right" vertical="center" wrapText="1"/>
    </xf>
    <xf numFmtId="49" fontId="23" fillId="0" borderId="32" xfId="6" applyNumberFormat="1" applyFont="1" applyFill="1" applyBorder="1" applyAlignment="1" applyProtection="1">
      <alignment horizontal="left" vertical="center" wrapText="1" indent="1"/>
    </xf>
    <xf numFmtId="0" fontId="22" fillId="0" borderId="32" xfId="0" applyFont="1" applyBorder="1" applyAlignment="1" applyProtection="1">
      <alignment horizontal="left" vertical="center" wrapText="1" indent="1"/>
    </xf>
    <xf numFmtId="164" fontId="25" fillId="0" borderId="32" xfId="6" applyNumberFormat="1" applyFont="1" applyFill="1" applyBorder="1" applyAlignment="1" applyProtection="1">
      <alignment horizontal="right" vertical="center" wrapText="1"/>
    </xf>
    <xf numFmtId="164" fontId="25" fillId="0" borderId="8" xfId="6" applyNumberFormat="1" applyFont="1" applyFill="1" applyBorder="1" applyAlignment="1" applyProtection="1">
      <alignment horizontal="right" vertical="center" wrapText="1"/>
    </xf>
    <xf numFmtId="0" fontId="22" fillId="0" borderId="81" xfId="0" applyFont="1" applyBorder="1" applyAlignment="1" applyProtection="1">
      <alignment vertical="top" wrapText="1"/>
    </xf>
    <xf numFmtId="0" fontId="21" fillId="0" borderId="10" xfId="0" applyFont="1" applyBorder="1" applyAlignment="1" applyProtection="1">
      <alignment horizontal="left" vertical="center" wrapText="1"/>
    </xf>
    <xf numFmtId="49" fontId="21" fillId="0" borderId="8" xfId="0" applyNumberFormat="1" applyFont="1" applyBorder="1" applyAlignment="1" applyProtection="1">
      <alignment horizontal="left" vertical="center" wrapText="1"/>
    </xf>
    <xf numFmtId="0" fontId="20" fillId="0" borderId="81" xfId="0" applyFont="1" applyBorder="1" applyAlignment="1" applyProtection="1">
      <alignment vertical="top" wrapText="1"/>
    </xf>
    <xf numFmtId="164" fontId="17" fillId="0" borderId="82" xfId="6" applyNumberFormat="1" applyFont="1" applyFill="1" applyBorder="1" applyAlignment="1" applyProtection="1">
      <alignment horizontal="right" vertical="center" wrapText="1"/>
    </xf>
    <xf numFmtId="164" fontId="17" fillId="0" borderId="83" xfId="6" applyNumberFormat="1" applyFont="1" applyFill="1" applyBorder="1" applyAlignment="1" applyProtection="1">
      <alignment horizontal="right" vertical="center" wrapText="1"/>
    </xf>
    <xf numFmtId="164" fontId="18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5" xfId="6" applyNumberFormat="1" applyFont="1" applyFill="1" applyBorder="1" applyAlignment="1" applyProtection="1">
      <alignment horizontal="right" vertical="center" wrapText="1"/>
    </xf>
    <xf numFmtId="164" fontId="18" fillId="0" borderId="86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88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7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4" xfId="6" applyNumberFormat="1" applyFont="1" applyFill="1" applyBorder="1" applyAlignment="1" applyProtection="1">
      <alignment horizontal="right" vertical="center" wrapText="1"/>
    </xf>
    <xf numFmtId="164" fontId="18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84" xfId="6" applyNumberFormat="1" applyFont="1" applyFill="1" applyBorder="1" applyAlignment="1" applyProtection="1">
      <alignment horizontal="right" vertical="center" wrapText="1"/>
    </xf>
    <xf numFmtId="164" fontId="24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6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7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7" xfId="6" applyNumberFormat="1" applyFont="1" applyFill="1" applyBorder="1" applyAlignment="1" applyProtection="1">
      <alignment horizontal="right" vertical="center" wrapText="1"/>
    </xf>
    <xf numFmtId="164" fontId="23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6" fillId="0" borderId="86" xfId="6" applyNumberFormat="1" applyFont="1" applyFill="1" applyBorder="1" applyAlignment="1" applyProtection="1">
      <alignment horizontal="right" vertical="center" wrapText="1"/>
    </xf>
    <xf numFmtId="164" fontId="23" fillId="0" borderId="87" xfId="6" applyNumberFormat="1" applyFont="1" applyFill="1" applyBorder="1" applyAlignment="1" applyProtection="1">
      <alignment horizontal="right" vertical="center" wrapText="1"/>
    </xf>
    <xf numFmtId="164" fontId="28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4" xfId="6" applyNumberFormat="1" applyFont="1" applyFill="1" applyBorder="1" applyAlignment="1" applyProtection="1">
      <alignment horizontal="right" vertical="center" wrapText="1"/>
    </xf>
    <xf numFmtId="164" fontId="25" fillId="0" borderId="84" xfId="6" applyNumberFormat="1" applyFont="1" applyFill="1" applyBorder="1" applyAlignment="1" applyProtection="1">
      <alignment horizontal="right" vertical="center" wrapText="1"/>
    </xf>
    <xf numFmtId="0" fontId="22" fillId="0" borderId="32" xfId="0" applyFont="1" applyBorder="1" applyAlignment="1" applyProtection="1">
      <alignment vertical="center" wrapText="1"/>
    </xf>
    <xf numFmtId="164" fontId="0" fillId="0" borderId="46" xfId="0" applyNumberForma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horizontal="left" vertical="center" wrapText="1"/>
    </xf>
    <xf numFmtId="164" fontId="28" fillId="0" borderId="5" xfId="0" applyNumberFormat="1" applyFont="1" applyFill="1" applyBorder="1" applyAlignment="1" applyProtection="1">
      <alignment horizontal="left" vertical="center" wrapText="1"/>
    </xf>
    <xf numFmtId="164" fontId="28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46" xfId="0" applyNumberFormat="1" applyFont="1" applyFill="1" applyBorder="1" applyAlignment="1" applyProtection="1">
      <alignment horizontal="left" vertical="center" wrapText="1"/>
    </xf>
    <xf numFmtId="164" fontId="1" fillId="0" borderId="89" xfId="0" applyNumberFormat="1" applyFont="1" applyFill="1" applyBorder="1" applyAlignment="1" applyProtection="1">
      <alignment horizontal="left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164" fontId="28" fillId="0" borderId="5" xfId="0" quotePrefix="1" applyNumberFormat="1" applyFont="1" applyFill="1" applyBorder="1" applyAlignment="1" applyProtection="1">
      <alignment horizontal="left" vertical="center" wrapText="1"/>
    </xf>
    <xf numFmtId="164" fontId="24" fillId="0" borderId="67" xfId="6" applyNumberFormat="1" applyFont="1" applyFill="1" applyBorder="1" applyAlignment="1" applyProtection="1">
      <alignment horizontal="right" vertical="center" wrapText="1"/>
    </xf>
    <xf numFmtId="164" fontId="24" fillId="0" borderId="83" xfId="6" applyNumberFormat="1" applyFont="1" applyFill="1" applyBorder="1" applyAlignment="1" applyProtection="1">
      <alignment horizontal="right" vertical="center" wrapText="1"/>
    </xf>
    <xf numFmtId="164" fontId="24" fillId="0" borderId="71" xfId="6" applyNumberFormat="1" applyFont="1" applyFill="1" applyBorder="1" applyAlignment="1" applyProtection="1">
      <alignment horizontal="right" vertical="center" wrapText="1"/>
    </xf>
    <xf numFmtId="164" fontId="24" fillId="0" borderId="85" xfId="6" applyNumberFormat="1" applyFont="1" applyFill="1" applyBorder="1" applyAlignment="1" applyProtection="1">
      <alignment horizontal="right" vertical="center" wrapText="1"/>
    </xf>
    <xf numFmtId="49" fontId="17" fillId="0" borderId="77" xfId="6" applyNumberFormat="1" applyFont="1" applyFill="1" applyBorder="1" applyAlignment="1" applyProtection="1">
      <alignment horizontal="left" vertical="center" wrapText="1" indent="1"/>
    </xf>
    <xf numFmtId="49" fontId="17" fillId="0" borderId="74" xfId="6" applyNumberFormat="1" applyFont="1" applyFill="1" applyBorder="1" applyAlignment="1" applyProtection="1">
      <alignment horizontal="left" vertical="center" wrapText="1" indent="1"/>
    </xf>
    <xf numFmtId="164" fontId="17" fillId="0" borderId="76" xfId="6" applyNumberFormat="1" applyFont="1" applyFill="1" applyBorder="1" applyAlignment="1" applyProtection="1">
      <alignment vertical="center" wrapText="1"/>
    </xf>
    <xf numFmtId="164" fontId="23" fillId="0" borderId="69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31" fillId="0" borderId="69" xfId="6" applyNumberFormat="1" applyFont="1" applyFill="1" applyBorder="1" applyAlignment="1" applyProtection="1">
      <alignment horizontal="right" vertical="center" wrapText="1"/>
    </xf>
    <xf numFmtId="164" fontId="31" fillId="0" borderId="84" xfId="6" applyNumberFormat="1" applyFont="1" applyFill="1" applyBorder="1" applyAlignment="1" applyProtection="1">
      <alignment horizontal="right" vertical="center" wrapText="1"/>
    </xf>
    <xf numFmtId="164" fontId="25" fillId="0" borderId="90" xfId="6" applyNumberFormat="1" applyFont="1" applyFill="1" applyBorder="1" applyAlignment="1" applyProtection="1">
      <alignment horizontal="right" vertical="center" wrapText="1"/>
    </xf>
    <xf numFmtId="49" fontId="17" fillId="0" borderId="91" xfId="6" applyNumberFormat="1" applyFont="1" applyFill="1" applyBorder="1" applyAlignment="1" applyProtection="1">
      <alignment horizontal="left" vertical="center" wrapText="1" indent="1"/>
    </xf>
    <xf numFmtId="0" fontId="22" fillId="0" borderId="90" xfId="0" applyFont="1" applyBorder="1" applyAlignment="1" applyProtection="1">
      <alignment horizontal="left" wrapText="1" indent="1"/>
    </xf>
    <xf numFmtId="164" fontId="25" fillId="0" borderId="92" xfId="6" applyNumberFormat="1" applyFont="1" applyFill="1" applyBorder="1" applyAlignment="1" applyProtection="1">
      <alignment horizontal="right" vertical="center" wrapText="1"/>
    </xf>
    <xf numFmtId="0" fontId="17" fillId="0" borderId="78" xfId="6" applyFont="1" applyFill="1" applyBorder="1" applyAlignment="1" applyProtection="1">
      <alignment horizontal="left" vertical="center" wrapText="1"/>
    </xf>
    <xf numFmtId="0" fontId="55" fillId="0" borderId="0" xfId="0" applyFont="1"/>
    <xf numFmtId="0" fontId="29" fillId="0" borderId="0" xfId="0" applyFont="1"/>
    <xf numFmtId="0" fontId="31" fillId="0" borderId="0" xfId="0" applyFont="1"/>
    <xf numFmtId="0" fontId="0" fillId="0" borderId="0" xfId="0" applyFont="1"/>
    <xf numFmtId="0" fontId="15" fillId="0" borderId="0" xfId="0" applyFont="1"/>
    <xf numFmtId="3" fontId="55" fillId="0" borderId="0" xfId="0" applyNumberFormat="1" applyFont="1"/>
    <xf numFmtId="3" fontId="29" fillId="0" borderId="0" xfId="0" applyNumberFormat="1" applyFont="1"/>
    <xf numFmtId="0" fontId="31" fillId="0" borderId="1" xfId="0" applyFont="1" applyBorder="1"/>
    <xf numFmtId="0" fontId="25" fillId="0" borderId="1" xfId="0" applyFont="1" applyBorder="1" applyAlignment="1">
      <alignment wrapText="1"/>
    </xf>
    <xf numFmtId="3" fontId="55" fillId="0" borderId="1" xfId="0" applyNumberFormat="1" applyFont="1" applyBorder="1"/>
    <xf numFmtId="3" fontId="29" fillId="0" borderId="1" xfId="0" applyNumberFormat="1" applyFont="1" applyBorder="1"/>
    <xf numFmtId="0" fontId="37" fillId="0" borderId="1" xfId="0" applyFont="1" applyBorder="1"/>
    <xf numFmtId="0" fontId="3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/>
    <xf numFmtId="0" fontId="0" fillId="0" borderId="1" xfId="0" applyFont="1" applyBorder="1"/>
    <xf numFmtId="0" fontId="27" fillId="0" borderId="1" xfId="0" applyFont="1" applyBorder="1"/>
    <xf numFmtId="0" fontId="0" fillId="0" borderId="1" xfId="0" applyFont="1" applyBorder="1" applyAlignment="1">
      <alignment wrapText="1"/>
    </xf>
    <xf numFmtId="0" fontId="5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1" fillId="0" borderId="1" xfId="0" quotePrefix="1" applyFont="1" applyBorder="1"/>
    <xf numFmtId="0" fontId="21" fillId="0" borderId="69" xfId="0" applyFont="1" applyBorder="1" applyAlignment="1" applyProtection="1">
      <alignment horizontal="left" vertical="top" wrapText="1" indent="1"/>
    </xf>
    <xf numFmtId="0" fontId="21" fillId="0" borderId="71" xfId="0" applyFont="1" applyBorder="1" applyAlignment="1" applyProtection="1">
      <alignment horizontal="left" vertical="top" wrapText="1" indent="1"/>
    </xf>
    <xf numFmtId="0" fontId="7" fillId="0" borderId="20" xfId="0" quotePrefix="1" applyFont="1" applyFill="1" applyBorder="1" applyAlignment="1" applyProtection="1">
      <alignment horizontal="centerContinuous" vertical="center"/>
      <protection locked="0"/>
    </xf>
    <xf numFmtId="0" fontId="7" fillId="0" borderId="60" xfId="0" applyFont="1" applyFill="1" applyBorder="1" applyAlignment="1" applyProtection="1">
      <alignment vertical="top" wrapText="1"/>
    </xf>
    <xf numFmtId="0" fontId="7" fillId="0" borderId="8" xfId="6" applyFont="1" applyFill="1" applyBorder="1" applyAlignment="1" applyProtection="1">
      <alignment horizontal="centerContinuous" vertical="center" wrapText="1"/>
    </xf>
    <xf numFmtId="0" fontId="7" fillId="0" borderId="10" xfId="6" applyFont="1" applyFill="1" applyBorder="1" applyAlignment="1" applyProtection="1">
      <alignment horizontal="centerContinuous" vertical="center" wrapText="1"/>
    </xf>
    <xf numFmtId="0" fontId="7" fillId="0" borderId="10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Continuous" vertical="top" wrapText="1"/>
    </xf>
    <xf numFmtId="164" fontId="23" fillId="0" borderId="75" xfId="6" applyNumberFormat="1" applyFont="1" applyFill="1" applyBorder="1" applyAlignment="1" applyProtection="1">
      <alignment horizontal="right" vertical="center" wrapText="1"/>
      <protection locked="0"/>
    </xf>
    <xf numFmtId="49" fontId="17" fillId="0" borderId="21" xfId="6" applyNumberFormat="1" applyFont="1" applyFill="1" applyBorder="1" applyAlignment="1" applyProtection="1">
      <alignment horizontal="left" vertical="center" wrapText="1" indent="1"/>
    </xf>
    <xf numFmtId="0" fontId="22" fillId="0" borderId="21" xfId="0" applyFont="1" applyBorder="1" applyAlignment="1" applyProtection="1">
      <alignment horizontal="left" wrapText="1" indent="1"/>
    </xf>
    <xf numFmtId="164" fontId="36" fillId="0" borderId="81" xfId="6" applyNumberFormat="1" applyFont="1" applyFill="1" applyBorder="1" applyAlignment="1" applyProtection="1">
      <alignment horizontal="right" vertical="center" wrapText="1"/>
    </xf>
    <xf numFmtId="164" fontId="36" fillId="0" borderId="93" xfId="6" applyNumberFormat="1" applyFont="1" applyFill="1" applyBorder="1" applyAlignment="1" applyProtection="1">
      <alignment horizontal="right" vertical="center" wrapText="1"/>
    </xf>
    <xf numFmtId="164" fontId="29" fillId="0" borderId="10" xfId="6" applyNumberFormat="1" applyFont="1" applyFill="1" applyBorder="1" applyAlignment="1" applyProtection="1">
      <alignment horizontal="right" vertical="center" wrapText="1"/>
    </xf>
    <xf numFmtId="164" fontId="29" fillId="0" borderId="12" xfId="6" applyNumberFormat="1" applyFont="1" applyFill="1" applyBorder="1" applyAlignment="1" applyProtection="1">
      <alignment horizontal="right" vertical="center" wrapText="1"/>
    </xf>
    <xf numFmtId="164" fontId="23" fillId="0" borderId="75" xfId="6" applyNumberFormat="1" applyFont="1" applyFill="1" applyBorder="1" applyAlignment="1" applyProtection="1">
      <alignment horizontal="right" vertical="center" wrapText="1"/>
    </xf>
    <xf numFmtId="164" fontId="23" fillId="0" borderId="86" xfId="6" applyNumberFormat="1" applyFont="1" applyFill="1" applyBorder="1" applyAlignment="1" applyProtection="1">
      <alignment horizontal="right" vertical="center" wrapText="1"/>
    </xf>
    <xf numFmtId="0" fontId="7" fillId="0" borderId="58" xfId="0" applyFont="1" applyFill="1" applyBorder="1" applyAlignment="1" applyProtection="1">
      <alignment horizontal="center" vertical="center"/>
    </xf>
    <xf numFmtId="164" fontId="25" fillId="0" borderId="19" xfId="6" applyNumberFormat="1" applyFont="1" applyFill="1" applyBorder="1" applyAlignment="1" applyProtection="1">
      <alignment horizontal="right" vertical="center" wrapText="1"/>
    </xf>
    <xf numFmtId="49" fontId="17" fillId="0" borderId="60" xfId="6" applyNumberFormat="1" applyFont="1" applyFill="1" applyBorder="1" applyAlignment="1" applyProtection="1">
      <alignment horizontal="left" vertical="center" wrapText="1" indent="1"/>
    </xf>
    <xf numFmtId="0" fontId="22" fillId="0" borderId="19" xfId="0" applyFont="1" applyBorder="1" applyAlignment="1" applyProtection="1">
      <alignment horizontal="left" wrapText="1" indent="1"/>
    </xf>
    <xf numFmtId="0" fontId="4" fillId="0" borderId="0" xfId="6" applyFont="1" applyFill="1"/>
    <xf numFmtId="0" fontId="7" fillId="0" borderId="22" xfId="0" quotePrefix="1" applyFont="1" applyFill="1" applyBorder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0" fontId="7" fillId="0" borderId="63" xfId="0" quotePrefix="1" applyFont="1" applyFill="1" applyBorder="1" applyAlignment="1" applyProtection="1">
      <alignment horizontal="center" vertical="center"/>
    </xf>
    <xf numFmtId="0" fontId="7" fillId="0" borderId="94" xfId="0" quotePrefix="1" applyFont="1" applyFill="1" applyBorder="1" applyAlignment="1" applyProtection="1">
      <alignment horizontal="center" vertical="center"/>
    </xf>
    <xf numFmtId="0" fontId="7" fillId="0" borderId="94" xfId="0" quotePrefix="1" applyFont="1" applyFill="1" applyBorder="1" applyAlignment="1" applyProtection="1">
      <alignment horizontal="centerContinuous" vertical="center"/>
    </xf>
    <xf numFmtId="0" fontId="18" fillId="0" borderId="95" xfId="6" applyFont="1" applyFill="1" applyBorder="1" applyAlignment="1" applyProtection="1">
      <alignment horizontal="left" vertical="center" wrapText="1"/>
    </xf>
    <xf numFmtId="0" fontId="5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36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Protection="1"/>
    <xf numFmtId="0" fontId="2" fillId="0" borderId="0" xfId="0" applyFont="1" applyFill="1"/>
    <xf numFmtId="0" fontId="7" fillId="0" borderId="96" xfId="0" applyFont="1" applyFill="1" applyBorder="1" applyAlignment="1" applyProtection="1">
      <alignment horizontal="center" vertical="center" wrapText="1"/>
    </xf>
    <xf numFmtId="0" fontId="7" fillId="0" borderId="97" xfId="0" applyFont="1" applyFill="1" applyBorder="1" applyAlignment="1" applyProtection="1">
      <alignment horizontal="center" vertical="center" wrapText="1"/>
    </xf>
    <xf numFmtId="0" fontId="7" fillId="0" borderId="98" xfId="0" applyFont="1" applyFill="1" applyBorder="1" applyAlignment="1" applyProtection="1">
      <alignment horizontal="center" vertical="center" wrapText="1"/>
    </xf>
    <xf numFmtId="0" fontId="18" fillId="0" borderId="99" xfId="0" applyFont="1" applyFill="1" applyBorder="1" applyAlignment="1" applyProtection="1">
      <alignment horizontal="center" vertical="center"/>
    </xf>
    <xf numFmtId="0" fontId="18" fillId="0" borderId="100" xfId="0" applyFont="1" applyFill="1" applyBorder="1" applyAlignment="1" applyProtection="1">
      <alignment vertical="center" wrapText="1"/>
    </xf>
    <xf numFmtId="164" fontId="18" fillId="0" borderId="100" xfId="0" applyNumberFormat="1" applyFont="1" applyFill="1" applyBorder="1" applyAlignment="1" applyProtection="1">
      <alignment vertical="center"/>
      <protection locked="0"/>
    </xf>
    <xf numFmtId="164" fontId="17" fillId="0" borderId="101" xfId="0" applyNumberFormat="1" applyFont="1" applyFill="1" applyBorder="1" applyAlignment="1" applyProtection="1">
      <alignment vertical="center"/>
    </xf>
    <xf numFmtId="0" fontId="18" fillId="0" borderId="102" xfId="0" applyFont="1" applyFill="1" applyBorder="1" applyAlignment="1" applyProtection="1">
      <alignment horizontal="center" vertical="center"/>
    </xf>
    <xf numFmtId="0" fontId="18" fillId="0" borderId="103" xfId="0" applyFont="1" applyFill="1" applyBorder="1" applyAlignment="1" applyProtection="1">
      <alignment vertical="center" wrapText="1"/>
    </xf>
    <xf numFmtId="164" fontId="18" fillId="0" borderId="103" xfId="0" applyNumberFormat="1" applyFont="1" applyFill="1" applyBorder="1" applyAlignment="1" applyProtection="1">
      <alignment vertical="center"/>
      <protection locked="0"/>
    </xf>
    <xf numFmtId="164" fontId="17" fillId="0" borderId="104" xfId="0" applyNumberFormat="1" applyFont="1" applyFill="1" applyBorder="1" applyAlignment="1" applyProtection="1">
      <alignment vertical="center"/>
    </xf>
    <xf numFmtId="0" fontId="18" fillId="0" borderId="105" xfId="0" applyFont="1" applyFill="1" applyBorder="1" applyAlignment="1" applyProtection="1">
      <alignment horizontal="center" vertical="center"/>
    </xf>
    <xf numFmtId="0" fontId="18" fillId="0" borderId="106" xfId="0" applyFont="1" applyFill="1" applyBorder="1" applyAlignment="1" applyProtection="1">
      <alignment vertical="center" wrapText="1"/>
    </xf>
    <xf numFmtId="164" fontId="18" fillId="0" borderId="106" xfId="0" applyNumberFormat="1" applyFont="1" applyFill="1" applyBorder="1" applyAlignment="1" applyProtection="1">
      <alignment vertical="center"/>
      <protection locked="0"/>
    </xf>
    <xf numFmtId="164" fontId="17" fillId="0" borderId="107" xfId="0" applyNumberFormat="1" applyFont="1" applyFill="1" applyBorder="1" applyAlignment="1" applyProtection="1">
      <alignment vertical="center"/>
    </xf>
    <xf numFmtId="0" fontId="17" fillId="0" borderId="96" xfId="0" applyFont="1" applyFill="1" applyBorder="1" applyAlignment="1" applyProtection="1">
      <alignment horizontal="center" vertical="center"/>
    </xf>
    <xf numFmtId="0" fontId="7" fillId="0" borderId="97" xfId="0" applyFont="1" applyFill="1" applyBorder="1" applyAlignment="1" applyProtection="1">
      <alignment vertical="center" wrapText="1"/>
    </xf>
    <xf numFmtId="164" fontId="17" fillId="0" borderId="97" xfId="0" applyNumberFormat="1" applyFont="1" applyFill="1" applyBorder="1" applyAlignment="1" applyProtection="1">
      <alignment vertical="center"/>
    </xf>
    <xf numFmtId="164" fontId="17" fillId="0" borderId="98" xfId="0" applyNumberFormat="1" applyFont="1" applyFill="1" applyBorder="1" applyAlignment="1" applyProtection="1">
      <alignment vertical="center"/>
    </xf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23" fillId="0" borderId="5" xfId="7" applyFont="1" applyFill="1" applyBorder="1" applyAlignment="1" applyProtection="1">
      <alignment horizontal="left" vertical="center" wrapText="1"/>
    </xf>
    <xf numFmtId="0" fontId="1" fillId="0" borderId="0" xfId="7" applyFont="1" applyFill="1" applyAlignment="1" applyProtection="1">
      <alignment vertical="center"/>
      <protection locked="0"/>
    </xf>
    <xf numFmtId="0" fontId="24" fillId="0" borderId="5" xfId="7" applyFont="1" applyFill="1" applyBorder="1" applyAlignment="1" applyProtection="1">
      <alignment horizontal="left" vertical="center" wrapText="1"/>
    </xf>
    <xf numFmtId="0" fontId="27" fillId="0" borderId="0" xfId="7" applyFont="1" applyFill="1" applyAlignment="1" applyProtection="1">
      <alignment vertical="center"/>
      <protection locked="0"/>
    </xf>
    <xf numFmtId="0" fontId="35" fillId="0" borderId="1" xfId="8" applyFill="1" applyBorder="1"/>
    <xf numFmtId="0" fontId="35" fillId="0" borderId="1" xfId="8" applyFill="1" applyBorder="1" applyAlignment="1">
      <alignment horizontal="center"/>
    </xf>
    <xf numFmtId="0" fontId="39" fillId="0" borderId="1" xfId="8" applyFont="1" applyFill="1" applyBorder="1"/>
    <xf numFmtId="0" fontId="50" fillId="0" borderId="29" xfId="8" applyFont="1" applyFill="1" applyBorder="1"/>
    <xf numFmtId="0" fontId="50" fillId="0" borderId="3" xfId="8" applyFont="1" applyFill="1" applyBorder="1"/>
    <xf numFmtId="0" fontId="50" fillId="0" borderId="1" xfId="8" applyFont="1" applyFill="1" applyBorder="1"/>
    <xf numFmtId="0" fontId="50" fillId="0" borderId="1" xfId="8" applyFont="1" applyFill="1" applyBorder="1" applyAlignment="1"/>
    <xf numFmtId="0" fontId="35" fillId="0" borderId="1" xfId="8" applyFont="1" applyFill="1" applyBorder="1" applyAlignment="1">
      <alignment horizontal="left"/>
    </xf>
    <xf numFmtId="0" fontId="50" fillId="0" borderId="1" xfId="8" applyFont="1" applyFill="1" applyBorder="1" applyAlignment="1">
      <alignment horizontal="left"/>
    </xf>
    <xf numFmtId="3" fontId="35" fillId="0" borderId="1" xfId="8" applyNumberFormat="1" applyFont="1" applyFill="1" applyBorder="1" applyAlignment="1"/>
    <xf numFmtId="3" fontId="35" fillId="0" borderId="1" xfId="8" applyNumberFormat="1" applyFill="1" applyBorder="1" applyAlignment="1"/>
    <xf numFmtId="3" fontId="43" fillId="0" borderId="1" xfId="8" applyNumberFormat="1" applyFont="1" applyFill="1" applyBorder="1" applyAlignment="1"/>
    <xf numFmtId="3" fontId="58" fillId="0" borderId="1" xfId="8" applyNumberFormat="1" applyFont="1" applyFill="1" applyBorder="1" applyAlignment="1"/>
    <xf numFmtId="3" fontId="52" fillId="0" borderId="1" xfId="0" applyNumberFormat="1" applyFont="1" applyFill="1" applyBorder="1" applyAlignment="1">
      <alignment horizontal="center"/>
    </xf>
    <xf numFmtId="3" fontId="52" fillId="0" borderId="1" xfId="0" applyNumberFormat="1" applyFont="1" applyFill="1" applyBorder="1"/>
    <xf numFmtId="0" fontId="35" fillId="0" borderId="1" xfId="8" applyFont="1" applyFill="1" applyBorder="1" applyAlignment="1">
      <alignment horizontal="center"/>
    </xf>
    <xf numFmtId="164" fontId="0" fillId="0" borderId="1" xfId="0" applyNumberFormat="1" applyFill="1" applyBorder="1" applyAlignment="1">
      <alignment vertical="center" wrapText="1"/>
    </xf>
    <xf numFmtId="0" fontId="59" fillId="0" borderId="1" xfId="0" quotePrefix="1" applyFont="1" applyBorder="1"/>
    <xf numFmtId="3" fontId="60" fillId="0" borderId="1" xfId="0" applyNumberFormat="1" applyFont="1" applyBorder="1"/>
    <xf numFmtId="3" fontId="50" fillId="0" borderId="0" xfId="0" applyNumberFormat="1" applyFont="1" applyFill="1" applyBorder="1"/>
    <xf numFmtId="3" fontId="52" fillId="0" borderId="0" xfId="0" applyNumberFormat="1" applyFont="1" applyFill="1" applyBorder="1"/>
    <xf numFmtId="3" fontId="50" fillId="0" borderId="0" xfId="0" applyNumberFormat="1" applyFont="1" applyFill="1" applyBorder="1" applyAlignment="1"/>
    <xf numFmtId="3" fontId="50" fillId="0" borderId="0" xfId="0" applyNumberFormat="1" applyFont="1" applyFill="1"/>
    <xf numFmtId="3" fontId="51" fillId="0" borderId="1" xfId="0" applyNumberFormat="1" applyFont="1" applyFill="1" applyBorder="1" applyAlignment="1">
      <alignment horizontal="center"/>
    </xf>
    <xf numFmtId="3" fontId="50" fillId="0" borderId="1" xfId="0" applyNumberFormat="1" applyFont="1" applyFill="1" applyBorder="1" applyAlignment="1">
      <alignment horizontal="right"/>
    </xf>
    <xf numFmtId="3" fontId="51" fillId="0" borderId="1" xfId="0" quotePrefix="1" applyNumberFormat="1" applyFont="1" applyFill="1" applyBorder="1"/>
    <xf numFmtId="3" fontId="51" fillId="0" borderId="1" xfId="0" applyNumberFormat="1" applyFont="1" applyFill="1" applyBorder="1" applyAlignment="1">
      <alignment horizontal="right"/>
    </xf>
    <xf numFmtId="3" fontId="51" fillId="0" borderId="1" xfId="0" applyNumberFormat="1" applyFont="1" applyFill="1" applyBorder="1"/>
    <xf numFmtId="3" fontId="51" fillId="0" borderId="0" xfId="0" applyNumberFormat="1" applyFont="1" applyFill="1"/>
    <xf numFmtId="3" fontId="52" fillId="0" borderId="0" xfId="0" applyNumberFormat="1" applyFont="1" applyFill="1"/>
    <xf numFmtId="3" fontId="52" fillId="0" borderId="1" xfId="0" applyNumberFormat="1" applyFont="1" applyFill="1" applyBorder="1" applyAlignment="1">
      <alignment horizontal="left"/>
    </xf>
    <xf numFmtId="3" fontId="50" fillId="0" borderId="1" xfId="0" applyNumberFormat="1" applyFont="1" applyFill="1" applyBorder="1" applyAlignment="1">
      <alignment horizontal="center"/>
    </xf>
    <xf numFmtId="0" fontId="10" fillId="0" borderId="0" xfId="0" applyFont="1"/>
    <xf numFmtId="49" fontId="17" fillId="0" borderId="58" xfId="7" applyNumberFormat="1" applyFont="1" applyFill="1" applyBorder="1" applyAlignment="1" applyProtection="1">
      <alignment horizontal="center" vertical="center"/>
    </xf>
    <xf numFmtId="0" fontId="41" fillId="0" borderId="55" xfId="7" applyFont="1" applyFill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3" fontId="61" fillId="0" borderId="1" xfId="0" applyNumberFormat="1" applyFont="1" applyBorder="1"/>
    <xf numFmtId="164" fontId="23" fillId="0" borderId="78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6" applyNumberFormat="1" applyFont="1" applyFill="1" applyBorder="1" applyAlignment="1" applyProtection="1">
      <alignment vertical="center" wrapText="1"/>
    </xf>
    <xf numFmtId="164" fontId="25" fillId="0" borderId="108" xfId="6" applyNumberFormat="1" applyFont="1" applyFill="1" applyBorder="1" applyAlignment="1" applyProtection="1">
      <alignment horizontal="right" vertical="center" wrapText="1"/>
    </xf>
    <xf numFmtId="164" fontId="25" fillId="0" borderId="109" xfId="6" applyNumberFormat="1" applyFont="1" applyFill="1" applyBorder="1" applyAlignment="1" applyProtection="1">
      <alignment horizontal="right" vertical="center" wrapText="1"/>
    </xf>
    <xf numFmtId="164" fontId="25" fillId="0" borderId="38" xfId="6" applyNumberFormat="1" applyFont="1" applyFill="1" applyBorder="1" applyAlignment="1" applyProtection="1">
      <alignment horizontal="right" vertical="center" wrapText="1"/>
    </xf>
    <xf numFmtId="164" fontId="25" fillId="0" borderId="110" xfId="6" applyNumberFormat="1" applyFont="1" applyFill="1" applyBorder="1" applyAlignment="1" applyProtection="1">
      <alignment horizontal="right" vertical="center" wrapText="1"/>
    </xf>
    <xf numFmtId="0" fontId="22" fillId="0" borderId="49" xfId="0" applyFont="1" applyBorder="1" applyAlignment="1" applyProtection="1">
      <alignment horizontal="left" vertical="center" wrapText="1" indent="1"/>
    </xf>
    <xf numFmtId="0" fontId="22" fillId="0" borderId="49" xfId="0" applyFont="1" applyBorder="1" applyAlignment="1" applyProtection="1">
      <alignment vertical="center" wrapText="1"/>
    </xf>
    <xf numFmtId="164" fontId="24" fillId="0" borderId="111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2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2" xfId="6" applyNumberFormat="1" applyFont="1" applyFill="1" applyBorder="1" applyAlignment="1" applyProtection="1">
      <alignment horizontal="right" vertical="center" wrapText="1"/>
    </xf>
    <xf numFmtId="164" fontId="25" fillId="0" borderId="112" xfId="6" applyNumberFormat="1" applyFont="1" applyFill="1" applyBorder="1" applyAlignment="1" applyProtection="1">
      <alignment horizontal="right" vertical="center" wrapText="1"/>
    </xf>
    <xf numFmtId="164" fontId="31" fillId="0" borderId="112" xfId="6" applyNumberFormat="1" applyFont="1" applyFill="1" applyBorder="1" applyAlignment="1" applyProtection="1">
      <alignment horizontal="right" vertical="center" wrapText="1"/>
    </xf>
    <xf numFmtId="164" fontId="25" fillId="0" borderId="113" xfId="6" applyNumberFormat="1" applyFont="1" applyFill="1" applyBorder="1" applyAlignment="1" applyProtection="1">
      <alignment horizontal="right" vertical="center" wrapText="1"/>
    </xf>
    <xf numFmtId="164" fontId="25" fillId="0" borderId="114" xfId="6" applyNumberFormat="1" applyFont="1" applyFill="1" applyBorder="1" applyAlignment="1" applyProtection="1">
      <alignment horizontal="right" vertical="center" wrapText="1"/>
    </xf>
    <xf numFmtId="164" fontId="18" fillId="0" borderId="78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5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5" xfId="6" applyNumberFormat="1" applyFont="1" applyFill="1" applyBorder="1" applyAlignment="1" applyProtection="1">
      <alignment horizontal="right" vertical="center" wrapText="1"/>
    </xf>
    <xf numFmtId="164" fontId="25" fillId="0" borderId="115" xfId="6" applyNumberFormat="1" applyFont="1" applyFill="1" applyBorder="1" applyAlignment="1" applyProtection="1">
      <alignment horizontal="right" vertical="center" wrapText="1"/>
    </xf>
    <xf numFmtId="164" fontId="31" fillId="0" borderId="115" xfId="6" applyNumberFormat="1" applyFont="1" applyFill="1" applyBorder="1" applyAlignment="1" applyProtection="1">
      <alignment horizontal="right" vertical="center" wrapText="1"/>
    </xf>
    <xf numFmtId="164" fontId="25" fillId="0" borderId="116" xfId="6" applyNumberFormat="1" applyFont="1" applyFill="1" applyBorder="1" applyAlignment="1" applyProtection="1">
      <alignment horizontal="right" vertical="center" wrapText="1"/>
    </xf>
    <xf numFmtId="164" fontId="23" fillId="0" borderId="117" xfId="6" applyNumberFormat="1" applyFont="1" applyFill="1" applyBorder="1" applyAlignment="1" applyProtection="1">
      <alignment horizontal="right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horizontal="center"/>
    </xf>
    <xf numFmtId="3" fontId="10" fillId="0" borderId="0" xfId="0" applyNumberFormat="1" applyFont="1"/>
    <xf numFmtId="0" fontId="19" fillId="0" borderId="0" xfId="0" applyFont="1"/>
    <xf numFmtId="164" fontId="24" fillId="0" borderId="78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12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5" xfId="0" applyNumberFormat="1" applyFont="1" applyFill="1" applyBorder="1" applyAlignment="1" applyProtection="1">
      <alignment vertical="center" wrapText="1"/>
    </xf>
    <xf numFmtId="0" fontId="0" fillId="0" borderId="50" xfId="0" applyFill="1" applyBorder="1"/>
    <xf numFmtId="164" fontId="25" fillId="0" borderId="118" xfId="6" applyNumberFormat="1" applyFont="1" applyFill="1" applyBorder="1" applyAlignment="1" applyProtection="1">
      <alignment horizontal="right" vertical="center" wrapText="1"/>
    </xf>
    <xf numFmtId="164" fontId="17" fillId="0" borderId="82" xfId="6" applyNumberFormat="1" applyFont="1" applyFill="1" applyBorder="1" applyAlignment="1" applyProtection="1">
      <alignment vertical="center" wrapText="1"/>
    </xf>
    <xf numFmtId="164" fontId="23" fillId="0" borderId="86" xfId="6" applyNumberFormat="1" applyFont="1" applyFill="1" applyBorder="1" applyAlignment="1" applyProtection="1">
      <alignment horizontal="right" vertical="center" wrapText="1"/>
      <protection locked="0"/>
    </xf>
    <xf numFmtId="0" fontId="31" fillId="0" borderId="1" xfId="0" applyFont="1" applyBorder="1" applyAlignment="1">
      <alignment wrapText="1"/>
    </xf>
    <xf numFmtId="164" fontId="24" fillId="0" borderId="69" xfId="6" applyNumberFormat="1" applyFont="1" applyFill="1" applyBorder="1" applyAlignment="1" applyProtection="1">
      <alignment horizontal="right" vertical="center" wrapText="1"/>
    </xf>
    <xf numFmtId="164" fontId="24" fillId="0" borderId="84" xfId="6" applyNumberFormat="1" applyFont="1" applyFill="1" applyBorder="1" applyAlignment="1" applyProtection="1">
      <alignment horizontal="right" vertical="center" wrapText="1"/>
    </xf>
    <xf numFmtId="164" fontId="23" fillId="0" borderId="119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12" xfId="6" applyNumberFormat="1" applyFont="1" applyFill="1" applyBorder="1" applyAlignment="1" applyProtection="1">
      <alignment horizontal="right" vertical="center" wrapText="1"/>
    </xf>
    <xf numFmtId="164" fontId="18" fillId="0" borderId="120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1" xfId="6" applyNumberFormat="1" applyFont="1" applyFill="1" applyBorder="1" applyAlignment="1" applyProtection="1">
      <alignment horizontal="right" vertical="center" wrapText="1"/>
    </xf>
    <xf numFmtId="164" fontId="23" fillId="0" borderId="120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78" xfId="6" applyNumberFormat="1" applyFont="1" applyFill="1" applyBorder="1" applyAlignment="1" applyProtection="1">
      <alignment horizontal="right" vertical="center" wrapText="1"/>
    </xf>
    <xf numFmtId="164" fontId="23" fillId="0" borderId="111" xfId="6" applyNumberFormat="1" applyFont="1" applyFill="1" applyBorder="1" applyAlignment="1" applyProtection="1">
      <alignment horizontal="right" vertical="center" wrapText="1"/>
    </xf>
    <xf numFmtId="164" fontId="28" fillId="0" borderId="120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/>
    <xf numFmtId="168" fontId="18" fillId="0" borderId="19" xfId="7" applyNumberFormat="1" applyFont="1" applyFill="1" applyBorder="1" applyAlignment="1" applyProtection="1">
      <alignment horizontal="center" vertical="center"/>
    </xf>
    <xf numFmtId="169" fontId="17" fillId="0" borderId="0" xfId="7" applyNumberFormat="1" applyFont="1" applyFill="1" applyBorder="1" applyAlignment="1" applyProtection="1">
      <alignment vertical="center"/>
    </xf>
    <xf numFmtId="0" fontId="36" fillId="0" borderId="0" xfId="0" applyFont="1" applyFill="1" applyAlignment="1" applyProtection="1">
      <alignment vertical="top"/>
      <protection locked="0"/>
    </xf>
    <xf numFmtId="49" fontId="18" fillId="0" borderId="79" xfId="6" applyNumberFormat="1" applyFont="1" applyFill="1" applyBorder="1" applyAlignment="1" applyProtection="1">
      <alignment horizontal="left" vertical="center" wrapText="1" indent="1"/>
    </xf>
    <xf numFmtId="0" fontId="21" fillId="0" borderId="80" xfId="0" applyFont="1" applyBorder="1" applyAlignment="1" applyProtection="1">
      <alignment horizontal="left" wrapText="1" indent="1"/>
    </xf>
    <xf numFmtId="164" fontId="18" fillId="0" borderId="80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88" xfId="6" applyNumberFormat="1" applyFont="1" applyFill="1" applyBorder="1" applyAlignment="1" applyProtection="1">
      <alignment horizontal="right" vertical="center" wrapText="1"/>
      <protection locked="0"/>
    </xf>
    <xf numFmtId="49" fontId="18" fillId="0" borderId="122" xfId="6" applyNumberFormat="1" applyFont="1" applyFill="1" applyBorder="1" applyAlignment="1" applyProtection="1">
      <alignment horizontal="left" vertical="center" wrapText="1" indent="1"/>
    </xf>
    <xf numFmtId="0" fontId="21" fillId="0" borderId="123" xfId="0" applyFont="1" applyBorder="1" applyAlignment="1" applyProtection="1">
      <alignment horizontal="left" wrapText="1" indent="1"/>
    </xf>
    <xf numFmtId="164" fontId="18" fillId="0" borderId="123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24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58" xfId="6" applyFont="1" applyFill="1" applyBorder="1" applyAlignment="1" applyProtection="1">
      <alignment horizontal="center" vertical="center" wrapText="1"/>
    </xf>
    <xf numFmtId="0" fontId="17" fillId="0" borderId="28" xfId="6" applyFont="1" applyFill="1" applyBorder="1" applyAlignment="1" applyProtection="1">
      <alignment horizontal="center" vertical="center" wrapText="1"/>
    </xf>
    <xf numFmtId="164" fontId="17" fillId="0" borderId="28" xfId="6" applyNumberFormat="1" applyFont="1" applyFill="1" applyBorder="1" applyAlignment="1" applyProtection="1">
      <alignment vertical="center" wrapText="1"/>
    </xf>
    <xf numFmtId="164" fontId="17" fillId="0" borderId="50" xfId="6" applyNumberFormat="1" applyFont="1" applyFill="1" applyBorder="1" applyAlignment="1" applyProtection="1">
      <alignment horizontal="right" vertical="center" wrapText="1"/>
    </xf>
    <xf numFmtId="164" fontId="18" fillId="0" borderId="115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17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126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7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5" xfId="6" applyNumberFormat="1" applyFont="1" applyFill="1" applyBorder="1" applyAlignment="1" applyProtection="1">
      <alignment horizontal="right" vertical="center" wrapText="1"/>
    </xf>
    <xf numFmtId="164" fontId="18" fillId="0" borderId="125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9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15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61" xfId="6" applyNumberFormat="1" applyFont="1" applyFill="1" applyBorder="1" applyAlignment="1" applyProtection="1">
      <alignment horizontal="right" vertical="center" wrapText="1"/>
    </xf>
    <xf numFmtId="2" fontId="13" fillId="0" borderId="18" xfId="6" applyNumberFormat="1" applyFont="1" applyFill="1" applyBorder="1"/>
    <xf numFmtId="2" fontId="10" fillId="0" borderId="0" xfId="6" applyNumberFormat="1" applyFill="1"/>
    <xf numFmtId="2" fontId="13" fillId="0" borderId="17" xfId="6" applyNumberFormat="1" applyFont="1" applyFill="1" applyBorder="1"/>
    <xf numFmtId="2" fontId="13" fillId="0" borderId="12" xfId="6" applyNumberFormat="1" applyFont="1" applyFill="1" applyBorder="1"/>
    <xf numFmtId="2" fontId="8" fillId="0" borderId="27" xfId="6" applyNumberFormat="1" applyFont="1" applyFill="1" applyBorder="1"/>
    <xf numFmtId="2" fontId="13" fillId="0" borderId="27" xfId="6" applyNumberFormat="1" applyFont="1" applyFill="1" applyBorder="1"/>
    <xf numFmtId="2" fontId="10" fillId="0" borderId="0" xfId="6" applyNumberFormat="1" applyFill="1" applyAlignment="1"/>
    <xf numFmtId="2" fontId="10" fillId="0" borderId="32" xfId="6" applyNumberFormat="1" applyFill="1" applyBorder="1" applyAlignment="1"/>
    <xf numFmtId="2" fontId="7" fillId="0" borderId="20" xfId="6" applyNumberFormat="1" applyFont="1" applyFill="1" applyBorder="1" applyAlignment="1" applyProtection="1">
      <alignment horizontal="center" vertical="center" wrapText="1"/>
    </xf>
    <xf numFmtId="2" fontId="10" fillId="0" borderId="127" xfId="6" applyNumberFormat="1" applyFill="1" applyBorder="1"/>
    <xf numFmtId="2" fontId="10" fillId="0" borderId="53" xfId="6" applyNumberFormat="1" applyFill="1" applyBorder="1"/>
    <xf numFmtId="2" fontId="54" fillId="0" borderId="128" xfId="6" applyNumberFormat="1" applyFont="1" applyFill="1" applyBorder="1"/>
    <xf numFmtId="2" fontId="10" fillId="0" borderId="38" xfId="6" applyNumberFormat="1" applyFill="1" applyBorder="1"/>
    <xf numFmtId="2" fontId="23" fillId="0" borderId="32" xfId="6" applyNumberFormat="1" applyFont="1" applyFill="1" applyBorder="1"/>
    <xf numFmtId="2" fontId="27" fillId="0" borderId="12" xfId="6" applyNumberFormat="1" applyFont="1" applyFill="1" applyBorder="1" applyAlignment="1">
      <alignment vertical="center"/>
    </xf>
    <xf numFmtId="2" fontId="27" fillId="0" borderId="12" xfId="6" applyNumberFormat="1" applyFont="1" applyFill="1" applyBorder="1"/>
    <xf numFmtId="1" fontId="17" fillId="0" borderId="12" xfId="6" applyNumberFormat="1" applyFont="1" applyFill="1" applyBorder="1" applyAlignment="1" applyProtection="1">
      <alignment horizontal="center" vertical="center" wrapText="1"/>
    </xf>
    <xf numFmtId="1" fontId="23" fillId="0" borderId="32" xfId="6" applyNumberFormat="1" applyFont="1" applyFill="1" applyBorder="1" applyAlignment="1">
      <alignment horizontal="center"/>
    </xf>
    <xf numFmtId="2" fontId="1" fillId="0" borderId="32" xfId="6" applyNumberFormat="1" applyFont="1" applyFill="1" applyBorder="1"/>
    <xf numFmtId="2" fontId="1" fillId="0" borderId="127" xfId="6" applyNumberFormat="1" applyFont="1" applyFill="1" applyBorder="1"/>
    <xf numFmtId="2" fontId="1" fillId="0" borderId="38" xfId="6" applyNumberFormat="1" applyFont="1" applyFill="1" applyBorder="1"/>
    <xf numFmtId="2" fontId="27" fillId="0" borderId="38" xfId="6" applyNumberFormat="1" applyFont="1" applyFill="1" applyBorder="1" applyAlignment="1">
      <alignment vertical="center"/>
    </xf>
    <xf numFmtId="164" fontId="22" fillId="0" borderId="14" xfId="0" applyNumberFormat="1" applyFont="1" applyBorder="1" applyAlignment="1" applyProtection="1">
      <alignment horizontal="right" vertical="center" wrapText="1"/>
    </xf>
    <xf numFmtId="0" fontId="21" fillId="0" borderId="2" xfId="0" applyFont="1" applyBorder="1" applyAlignment="1" applyProtection="1">
      <alignment horizontal="left" vertical="center" wrapText="1"/>
    </xf>
    <xf numFmtId="49" fontId="22" fillId="0" borderId="7" xfId="0" applyNumberFormat="1" applyFont="1" applyBorder="1" applyAlignment="1" applyProtection="1">
      <alignment horizontal="left" vertical="center" wrapText="1"/>
    </xf>
    <xf numFmtId="164" fontId="17" fillId="0" borderId="2" xfId="6" applyNumberFormat="1" applyFont="1" applyFill="1" applyBorder="1" applyAlignment="1" applyProtection="1">
      <alignment horizontal="right" vertical="center" wrapText="1"/>
    </xf>
    <xf numFmtId="164" fontId="17" fillId="0" borderId="24" xfId="6" applyNumberFormat="1" applyFont="1" applyFill="1" applyBorder="1" applyAlignment="1" applyProtection="1">
      <alignment horizontal="right" vertical="center" wrapText="1"/>
    </xf>
    <xf numFmtId="49" fontId="22" fillId="0" borderId="5" xfId="0" applyNumberFormat="1" applyFont="1" applyBorder="1" applyAlignment="1" applyProtection="1">
      <alignment horizontal="left" vertical="center" wrapText="1"/>
    </xf>
    <xf numFmtId="49" fontId="21" fillId="0" borderId="60" xfId="0" applyNumberFormat="1" applyFont="1" applyBorder="1" applyAlignment="1" applyProtection="1">
      <alignment horizontal="left" vertical="center" wrapText="1"/>
    </xf>
    <xf numFmtId="0" fontId="21" fillId="0" borderId="19" xfId="0" applyFont="1" applyBorder="1" applyAlignment="1" applyProtection="1">
      <alignment horizontal="left" vertical="center" wrapText="1"/>
    </xf>
    <xf numFmtId="164" fontId="18" fillId="0" borderId="19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/>
      <protection locked="0"/>
    </xf>
    <xf numFmtId="49" fontId="23" fillId="0" borderId="66" xfId="6" applyNumberFormat="1" applyFont="1" applyFill="1" applyBorder="1" applyAlignment="1" applyProtection="1">
      <alignment horizontal="left" vertical="center" wrapText="1" indent="1"/>
    </xf>
    <xf numFmtId="0" fontId="22" fillId="0" borderId="67" xfId="0" applyFont="1" applyFill="1" applyBorder="1" applyAlignment="1" applyProtection="1">
      <alignment horizontal="left" vertical="center" wrapText="1" indent="1"/>
    </xf>
    <xf numFmtId="164" fontId="23" fillId="0" borderId="67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29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30" xfId="6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6" applyFont="1" applyFill="1"/>
    <xf numFmtId="49" fontId="22" fillId="0" borderId="16" xfId="0" applyNumberFormat="1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164" fontId="17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6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0" applyFont="1"/>
    <xf numFmtId="49" fontId="7" fillId="0" borderId="63" xfId="0" applyNumberFormat="1" applyFont="1" applyFill="1" applyBorder="1" applyAlignment="1" applyProtection="1">
      <alignment horizontal="center" vertical="center"/>
    </xf>
    <xf numFmtId="49" fontId="7" fillId="0" borderId="56" xfId="0" applyNumberFormat="1" applyFont="1" applyFill="1" applyBorder="1" applyAlignment="1" applyProtection="1">
      <alignment horizontal="centerContinuous" vertical="center"/>
    </xf>
    <xf numFmtId="0" fontId="21" fillId="0" borderId="1" xfId="0" applyFont="1" applyBorder="1" applyAlignment="1" applyProtection="1">
      <alignment horizontal="left" vertical="top" wrapText="1" indent="1"/>
    </xf>
    <xf numFmtId="0" fontId="25" fillId="0" borderId="5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164" fontId="27" fillId="0" borderId="12" xfId="6" applyNumberFormat="1" applyFont="1" applyFill="1" applyBorder="1" applyAlignment="1" applyProtection="1">
      <alignment horizontal="right" vertical="center" wrapText="1"/>
    </xf>
    <xf numFmtId="164" fontId="4" fillId="0" borderId="93" xfId="6" applyNumberFormat="1" applyFont="1" applyFill="1" applyBorder="1" applyAlignment="1" applyProtection="1">
      <alignment horizontal="right" vertical="center" wrapText="1"/>
    </xf>
    <xf numFmtId="3" fontId="27" fillId="0" borderId="1" xfId="0" applyNumberFormat="1" applyFont="1" applyBorder="1"/>
    <xf numFmtId="164" fontId="27" fillId="0" borderId="10" xfId="6" applyNumberFormat="1" applyFont="1" applyFill="1" applyBorder="1" applyAlignment="1" applyProtection="1">
      <alignment horizontal="right" vertical="center" wrapText="1"/>
    </xf>
    <xf numFmtId="164" fontId="4" fillId="0" borderId="81" xfId="6" applyNumberFormat="1" applyFont="1" applyFill="1" applyBorder="1" applyAlignment="1" applyProtection="1">
      <alignment horizontal="right" vertical="center" wrapText="1"/>
    </xf>
    <xf numFmtId="0" fontId="21" fillId="0" borderId="115" xfId="0" applyFont="1" applyBorder="1" applyAlignment="1" applyProtection="1">
      <alignment horizontal="left" wrapText="1" indent="1"/>
    </xf>
    <xf numFmtId="49" fontId="24" fillId="0" borderId="68" xfId="6" applyNumberFormat="1" applyFont="1" applyFill="1" applyBorder="1" applyAlignment="1" applyProtection="1">
      <alignment horizontal="left" vertical="center" wrapText="1" indent="1"/>
    </xf>
    <xf numFmtId="0" fontId="21" fillId="0" borderId="69" xfId="0" applyFont="1" applyBorder="1" applyAlignment="1" applyProtection="1">
      <alignment horizontal="left" vertical="center" wrapText="1" indent="1"/>
    </xf>
    <xf numFmtId="0" fontId="0" fillId="0" borderId="0" xfId="0" applyFont="1" applyFill="1" applyAlignment="1">
      <alignment vertical="center" wrapText="1"/>
    </xf>
    <xf numFmtId="0" fontId="61" fillId="0" borderId="0" xfId="0" applyFont="1"/>
    <xf numFmtId="3" fontId="0" fillId="0" borderId="1" xfId="0" applyNumberFormat="1" applyFont="1" applyBorder="1"/>
    <xf numFmtId="164" fontId="24" fillId="0" borderId="125" xfId="6" applyNumberFormat="1" applyFont="1" applyFill="1" applyBorder="1" applyAlignment="1" applyProtection="1">
      <alignment horizontal="right" vertical="center" wrapText="1"/>
      <protection locked="0"/>
    </xf>
    <xf numFmtId="2" fontId="1" fillId="0" borderId="94" xfId="6" applyNumberFormat="1" applyFont="1" applyFill="1" applyBorder="1"/>
    <xf numFmtId="164" fontId="4" fillId="0" borderId="131" xfId="6" applyNumberFormat="1" applyFont="1" applyFill="1" applyBorder="1" applyAlignment="1" applyProtection="1">
      <alignment horizontal="right" vertical="center" wrapText="1"/>
    </xf>
    <xf numFmtId="164" fontId="18" fillId="0" borderId="111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2" xfId="6" applyNumberFormat="1" applyFont="1" applyFill="1" applyBorder="1" applyAlignment="1" applyProtection="1">
      <alignment horizontal="right" vertical="center" wrapText="1"/>
    </xf>
    <xf numFmtId="164" fontId="28" fillId="0" borderId="112" xfId="6" applyNumberFormat="1" applyFont="1" applyFill="1" applyBorder="1" applyAlignment="1" applyProtection="1">
      <alignment horizontal="right" vertical="center" wrapText="1"/>
      <protection locked="0"/>
    </xf>
    <xf numFmtId="164" fontId="26" fillId="0" borderId="78" xfId="6" applyNumberFormat="1" applyFont="1" applyFill="1" applyBorder="1" applyAlignment="1" applyProtection="1">
      <alignment horizontal="right" vertical="center" wrapText="1"/>
    </xf>
    <xf numFmtId="164" fontId="24" fillId="0" borderId="3" xfId="0" applyNumberFormat="1" applyFont="1" applyFill="1" applyBorder="1" applyAlignment="1" applyProtection="1">
      <alignment horizontal="left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/>
    </xf>
    <xf numFmtId="164" fontId="28" fillId="0" borderId="18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Fill="1" applyBorder="1" applyAlignment="1">
      <alignment vertical="center"/>
    </xf>
    <xf numFmtId="164" fontId="19" fillId="0" borderId="10" xfId="0" applyNumberFormat="1" applyFont="1" applyFill="1" applyBorder="1" applyAlignment="1">
      <alignment vertical="center" wrapText="1"/>
    </xf>
    <xf numFmtId="164" fontId="19" fillId="0" borderId="12" xfId="0" applyNumberFormat="1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right" vertical="center"/>
    </xf>
    <xf numFmtId="0" fontId="13" fillId="0" borderId="4" xfId="6" applyFont="1" applyFill="1" applyBorder="1" applyProtection="1">
      <protection locked="0"/>
    </xf>
    <xf numFmtId="171" fontId="63" fillId="0" borderId="4" xfId="1" applyNumberFormat="1" applyFont="1" applyFill="1" applyBorder="1" applyAlignment="1" applyProtection="1">
      <protection locked="0"/>
    </xf>
    <xf numFmtId="3" fontId="8" fillId="0" borderId="29" xfId="6" applyNumberFormat="1" applyFont="1" applyFill="1" applyBorder="1" applyProtection="1">
      <protection locked="0"/>
    </xf>
    <xf numFmtId="164" fontId="42" fillId="0" borderId="4" xfId="0" applyNumberFormat="1" applyFont="1" applyFill="1" applyBorder="1" applyAlignment="1" applyProtection="1">
      <alignment vertical="center" wrapText="1"/>
      <protection locked="0"/>
    </xf>
    <xf numFmtId="164" fontId="15" fillId="0" borderId="121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3" fontId="51" fillId="0" borderId="29" xfId="0" quotePrefix="1" applyNumberFormat="1" applyFont="1" applyFill="1" applyBorder="1" applyAlignment="1"/>
    <xf numFmtId="3" fontId="51" fillId="0" borderId="3" xfId="0" quotePrefix="1" applyNumberFormat="1" applyFont="1" applyFill="1" applyBorder="1" applyAlignment="1"/>
    <xf numFmtId="164" fontId="24" fillId="0" borderId="1" xfId="0" applyNumberFormat="1" applyFont="1" applyFill="1" applyBorder="1" applyAlignment="1" applyProtection="1">
      <alignment vertical="center" wrapText="1"/>
    </xf>
    <xf numFmtId="164" fontId="24" fillId="0" borderId="34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49" fontId="10" fillId="0" borderId="0" xfId="0" applyNumberFormat="1" applyFont="1"/>
    <xf numFmtId="49" fontId="55" fillId="0" borderId="0" xfId="0" applyNumberFormat="1" applyFont="1"/>
    <xf numFmtId="49" fontId="29" fillId="0" borderId="0" xfId="0" applyNumberFormat="1" applyFont="1" applyAlignment="1">
      <alignment horizontal="center"/>
    </xf>
    <xf numFmtId="49" fontId="55" fillId="0" borderId="132" xfId="0" applyNumberFormat="1" applyFont="1" applyBorder="1" applyAlignment="1">
      <alignment horizontal="center"/>
    </xf>
    <xf numFmtId="49" fontId="55" fillId="0" borderId="133" xfId="0" applyNumberFormat="1" applyFont="1" applyBorder="1" applyAlignment="1">
      <alignment horizontal="center"/>
    </xf>
    <xf numFmtId="0" fontId="60" fillId="0" borderId="0" xfId="0" applyFont="1"/>
    <xf numFmtId="0" fontId="55" fillId="0" borderId="134" xfId="0" applyFont="1" applyBorder="1"/>
    <xf numFmtId="0" fontId="55" fillId="0" borderId="135" xfId="0" applyFont="1" applyBorder="1"/>
    <xf numFmtId="0" fontId="29" fillId="0" borderId="135" xfId="0" applyFont="1" applyBorder="1"/>
    <xf numFmtId="0" fontId="55" fillId="0" borderId="135" xfId="0" applyFont="1" applyBorder="1" applyAlignment="1">
      <alignment wrapText="1"/>
    </xf>
    <xf numFmtId="3" fontId="31" fillId="0" borderId="132" xfId="0" applyNumberFormat="1" applyFont="1" applyBorder="1"/>
    <xf numFmtId="3" fontId="31" fillId="0" borderId="136" xfId="0" applyNumberFormat="1" applyFont="1" applyBorder="1"/>
    <xf numFmtId="3" fontId="31" fillId="0" borderId="137" xfId="0" applyNumberFormat="1" applyFont="1" applyBorder="1"/>
    <xf numFmtId="3" fontId="31" fillId="0" borderId="133" xfId="0" applyNumberFormat="1" applyFont="1" applyBorder="1"/>
    <xf numFmtId="3" fontId="31" fillId="0" borderId="138" xfId="0" applyNumberFormat="1" applyFont="1" applyBorder="1"/>
    <xf numFmtId="3" fontId="31" fillId="0" borderId="139" xfId="0" applyNumberFormat="1" applyFont="1" applyBorder="1"/>
    <xf numFmtId="3" fontId="25" fillId="0" borderId="133" xfId="0" applyNumberFormat="1" applyFont="1" applyBorder="1"/>
    <xf numFmtId="3" fontId="25" fillId="0" borderId="138" xfId="0" applyNumberFormat="1" applyFont="1" applyBorder="1"/>
    <xf numFmtId="3" fontId="24" fillId="0" borderId="138" xfId="0" applyNumberFormat="1" applyFont="1" applyBorder="1"/>
    <xf numFmtId="0" fontId="0" fillId="0" borderId="95" xfId="0" applyFill="1" applyBorder="1" applyAlignment="1">
      <alignment vertic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95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164" fontId="59" fillId="0" borderId="69" xfId="6" applyNumberFormat="1" applyFont="1" applyFill="1" applyBorder="1" applyAlignment="1" applyProtection="1">
      <alignment horizontal="right" vertical="center" wrapText="1"/>
    </xf>
    <xf numFmtId="164" fontId="59" fillId="0" borderId="115" xfId="6" applyNumberFormat="1" applyFont="1" applyFill="1" applyBorder="1" applyAlignment="1" applyProtection="1">
      <alignment horizontal="right" vertical="center" wrapText="1"/>
    </xf>
    <xf numFmtId="3" fontId="25" fillId="0" borderId="139" xfId="0" applyNumberFormat="1" applyFont="1" applyBorder="1"/>
    <xf numFmtId="0" fontId="60" fillId="0" borderId="140" xfId="0" applyFont="1" applyBorder="1"/>
    <xf numFmtId="3" fontId="59" fillId="0" borderId="141" xfId="0" applyNumberFormat="1" applyFont="1" applyBorder="1"/>
    <xf numFmtId="3" fontId="59" fillId="0" borderId="142" xfId="0" applyNumberFormat="1" applyFont="1" applyBorder="1"/>
    <xf numFmtId="3" fontId="59" fillId="0" borderId="143" xfId="0" applyNumberFormat="1" applyFont="1" applyBorder="1"/>
    <xf numFmtId="0" fontId="29" fillId="0" borderId="144" xfId="0" applyFont="1" applyBorder="1"/>
    <xf numFmtId="3" fontId="25" fillId="0" borderId="145" xfId="0" applyNumberFormat="1" applyFont="1" applyBorder="1"/>
    <xf numFmtId="3" fontId="25" fillId="0" borderId="146" xfId="0" applyNumberFormat="1" applyFont="1" applyBorder="1"/>
    <xf numFmtId="3" fontId="25" fillId="0" borderId="147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right" vertical="center" wrapText="1"/>
    </xf>
    <xf numFmtId="164" fontId="23" fillId="0" borderId="26" xfId="0" applyNumberFormat="1" applyFont="1" applyFill="1" applyBorder="1" applyAlignment="1" applyProtection="1">
      <alignment horizontal="left" vertical="center" wrapText="1"/>
    </xf>
    <xf numFmtId="1" fontId="27" fillId="2" borderId="26" xfId="0" applyNumberFormat="1" applyFont="1" applyFill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vertical="center" wrapText="1"/>
    </xf>
    <xf numFmtId="164" fontId="23" fillId="0" borderId="148" xfId="0" applyNumberFormat="1" applyFont="1" applyFill="1" applyBorder="1" applyAlignment="1" applyProtection="1">
      <alignment vertical="center" wrapText="1"/>
    </xf>
    <xf numFmtId="164" fontId="23" fillId="0" borderId="33" xfId="0" applyNumberFormat="1" applyFont="1" applyFill="1" applyBorder="1" applyAlignment="1" applyProtection="1">
      <alignment vertical="center" wrapText="1"/>
    </xf>
    <xf numFmtId="1" fontId="27" fillId="0" borderId="149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164" fontId="17" fillId="0" borderId="60" xfId="0" applyNumberFormat="1" applyFont="1" applyFill="1" applyBorder="1" applyAlignment="1" applyProtection="1">
      <alignment horizontal="right" vertical="center" wrapText="1"/>
    </xf>
    <xf numFmtId="164" fontId="23" fillId="0" borderId="19" xfId="0" applyNumberFormat="1" applyFont="1" applyFill="1" applyBorder="1" applyAlignment="1" applyProtection="1">
      <alignment horizontal="left" vertical="center" wrapText="1"/>
    </xf>
    <xf numFmtId="1" fontId="27" fillId="2" borderId="19" xfId="0" applyNumberFormat="1" applyFont="1" applyFill="1" applyBorder="1" applyAlignment="1" applyProtection="1">
      <alignment horizontal="center" vertical="center" wrapText="1"/>
    </xf>
    <xf numFmtId="164" fontId="23" fillId="0" borderId="19" xfId="0" applyNumberFormat="1" applyFont="1" applyFill="1" applyBorder="1" applyAlignment="1" applyProtection="1">
      <alignment vertical="center" wrapText="1"/>
    </xf>
    <xf numFmtId="164" fontId="23" fillId="0" borderId="51" xfId="0" applyNumberFormat="1" applyFont="1" applyFill="1" applyBorder="1" applyAlignment="1" applyProtection="1">
      <alignment vertical="center" wrapText="1"/>
    </xf>
    <xf numFmtId="164" fontId="0" fillId="0" borderId="29" xfId="0" applyNumberFormat="1" applyFill="1" applyBorder="1" applyAlignment="1">
      <alignment vertical="center" wrapText="1"/>
    </xf>
    <xf numFmtId="164" fontId="17" fillId="0" borderId="69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73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7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1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69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38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81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93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6" applyNumberFormat="1" applyFont="1" applyFill="1" applyBorder="1" applyAlignment="1" applyProtection="1">
      <alignment horizontal="centerContinuous" vertical="center"/>
      <protection locked="0"/>
    </xf>
    <xf numFmtId="0" fontId="5" fillId="0" borderId="21" xfId="0" applyFont="1" applyFill="1" applyBorder="1" applyAlignment="1" applyProtection="1">
      <alignment horizontal="right"/>
      <protection locked="0"/>
    </xf>
    <xf numFmtId="2" fontId="13" fillId="0" borderId="150" xfId="6" applyNumberFormat="1" applyFont="1" applyFill="1" applyBorder="1"/>
    <xf numFmtId="164" fontId="27" fillId="0" borderId="37" xfId="0" applyNumberFormat="1" applyFont="1" applyFill="1" applyBorder="1" applyAlignment="1" applyProtection="1">
      <alignment horizontal="right" vertical="center" wrapText="1"/>
    </xf>
    <xf numFmtId="164" fontId="27" fillId="0" borderId="30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30" xfId="0" applyNumberFormat="1" applyFont="1" applyFill="1" applyBorder="1" applyAlignment="1" applyProtection="1">
      <alignment vertical="center" wrapText="1"/>
      <protection locked="0"/>
    </xf>
    <xf numFmtId="164" fontId="27" fillId="0" borderId="149" xfId="0" applyNumberFormat="1" applyFont="1" applyFill="1" applyBorder="1" applyAlignment="1" applyProtection="1">
      <alignment vertical="center" wrapText="1"/>
      <protection locked="0"/>
    </xf>
    <xf numFmtId="164" fontId="4" fillId="4" borderId="8" xfId="0" applyNumberFormat="1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</xf>
    <xf numFmtId="164" fontId="27" fillId="0" borderId="42" xfId="0" applyNumberFormat="1" applyFont="1" applyFill="1" applyBorder="1" applyAlignment="1" applyProtection="1">
      <alignment vertical="center" wrapText="1"/>
    </xf>
    <xf numFmtId="164" fontId="27" fillId="4" borderId="8" xfId="0" applyNumberFormat="1" applyFont="1" applyFill="1" applyBorder="1" applyAlignment="1" applyProtection="1">
      <alignment horizontal="right" vertical="center" wrapText="1"/>
    </xf>
    <xf numFmtId="164" fontId="27" fillId="4" borderId="10" xfId="0" applyNumberFormat="1" applyFont="1" applyFill="1" applyBorder="1" applyAlignment="1" applyProtection="1">
      <alignment horizontal="left" vertical="center" wrapText="1"/>
      <protection locked="0"/>
    </xf>
    <xf numFmtId="1" fontId="27" fillId="4" borderId="28" xfId="0" applyNumberFormat="1" applyFont="1" applyFill="1" applyBorder="1" applyAlignment="1" applyProtection="1">
      <alignment horizontal="center" vertical="center" wrapText="1"/>
      <protection locked="0"/>
    </xf>
    <xf numFmtId="164" fontId="27" fillId="4" borderId="10" xfId="0" applyNumberFormat="1" applyFont="1" applyFill="1" applyBorder="1" applyAlignment="1" applyProtection="1">
      <alignment vertical="center" wrapText="1"/>
      <protection locked="0"/>
    </xf>
    <xf numFmtId="164" fontId="27" fillId="4" borderId="28" xfId="0" applyNumberFormat="1" applyFont="1" applyFill="1" applyBorder="1" applyAlignment="1" applyProtection="1">
      <alignment vertical="center" wrapText="1"/>
      <protection locked="0"/>
    </xf>
    <xf numFmtId="164" fontId="27" fillId="4" borderId="32" xfId="0" applyNumberFormat="1" applyFont="1" applyFill="1" applyBorder="1" applyAlignment="1" applyProtection="1">
      <alignment vertical="center" wrapText="1"/>
    </xf>
    <xf numFmtId="164" fontId="23" fillId="0" borderId="28" xfId="0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vertical="center" wrapText="1"/>
    </xf>
    <xf numFmtId="164" fontId="15" fillId="0" borderId="35" xfId="0" applyNumberFormat="1" applyFont="1" applyFill="1" applyBorder="1" applyAlignment="1" applyProtection="1">
      <alignment vertical="center" wrapText="1"/>
    </xf>
    <xf numFmtId="164" fontId="0" fillId="0" borderId="1" xfId="0" applyNumberFormat="1" applyFill="1" applyBorder="1" applyAlignment="1" applyProtection="1">
      <alignment vertical="center" wrapText="1"/>
    </xf>
    <xf numFmtId="164" fontId="24" fillId="0" borderId="112" xfId="6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164" fontId="4" fillId="4" borderId="28" xfId="0" applyNumberFormat="1" applyFont="1" applyFill="1" applyBorder="1" applyAlignment="1" applyProtection="1">
      <alignment horizontal="center" vertical="center" wrapText="1"/>
    </xf>
    <xf numFmtId="164" fontId="7" fillId="4" borderId="32" xfId="0" applyNumberFormat="1" applyFont="1" applyFill="1" applyBorder="1" applyAlignment="1" applyProtection="1">
      <alignment horizontal="center" vertical="center" wrapText="1"/>
    </xf>
    <xf numFmtId="0" fontId="35" fillId="0" borderId="0" xfId="8" applyFill="1" applyBorder="1"/>
    <xf numFmtId="3" fontId="50" fillId="0" borderId="0" xfId="0" applyNumberFormat="1" applyFont="1" applyFill="1" applyBorder="1" applyAlignment="1">
      <alignment horizontal="center" vertical="center"/>
    </xf>
    <xf numFmtId="3" fontId="50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/>
    <xf numFmtId="0" fontId="35" fillId="0" borderId="0" xfId="8" applyFill="1" applyBorder="1" applyAlignment="1">
      <alignment horizontal="center"/>
    </xf>
    <xf numFmtId="164" fontId="24" fillId="0" borderId="87" xfId="6" applyNumberFormat="1" applyFont="1" applyFill="1" applyBorder="1" applyAlignment="1" applyProtection="1">
      <alignment horizontal="right" vertical="center" wrapText="1"/>
    </xf>
    <xf numFmtId="0" fontId="10" fillId="0" borderId="141" xfId="0" applyFont="1" applyBorder="1" applyAlignment="1">
      <alignment horizontal="center" vertical="center" wrapText="1"/>
    </xf>
    <xf numFmtId="3" fontId="10" fillId="0" borderId="142" xfId="0" applyNumberFormat="1" applyFont="1" applyBorder="1" applyAlignment="1">
      <alignment horizontal="center"/>
    </xf>
    <xf numFmtId="3" fontId="10" fillId="0" borderId="143" xfId="0" applyNumberFormat="1" applyFont="1" applyBorder="1" applyAlignment="1">
      <alignment horizontal="center"/>
    </xf>
    <xf numFmtId="0" fontId="0" fillId="0" borderId="151" xfId="0" applyFont="1" applyBorder="1" applyAlignment="1">
      <alignment horizontal="center" vertical="center"/>
    </xf>
    <xf numFmtId="0" fontId="0" fillId="0" borderId="152" xfId="0" applyFont="1" applyBorder="1" applyAlignment="1">
      <alignment vertical="top" wrapText="1"/>
    </xf>
    <xf numFmtId="0" fontId="0" fillId="0" borderId="153" xfId="0" applyFont="1" applyBorder="1" applyAlignment="1">
      <alignment vertical="center"/>
    </xf>
    <xf numFmtId="0" fontId="15" fillId="0" borderId="95" xfId="0" applyFont="1" applyFill="1" applyBorder="1" applyAlignment="1">
      <alignment horizontal="left" vertical="center" wrapText="1" indent="3"/>
    </xf>
    <xf numFmtId="0" fontId="0" fillId="0" borderId="1" xfId="0" applyBorder="1"/>
    <xf numFmtId="2" fontId="13" fillId="0" borderId="17" xfId="6" applyNumberFormat="1" applyFont="1" applyFill="1" applyBorder="1" applyAlignment="1">
      <alignment horizontal="center"/>
    </xf>
    <xf numFmtId="164" fontId="18" fillId="0" borderId="154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21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/>
      <protection locked="0"/>
    </xf>
    <xf numFmtId="164" fontId="22" fillId="0" borderId="28" xfId="0" applyNumberFormat="1" applyFont="1" applyBorder="1" applyAlignment="1" applyProtection="1">
      <alignment horizontal="right" vertical="center" wrapText="1"/>
    </xf>
    <xf numFmtId="164" fontId="27" fillId="0" borderId="28" xfId="6" applyNumberFormat="1" applyFont="1" applyFill="1" applyBorder="1" applyAlignment="1" applyProtection="1">
      <alignment horizontal="right" vertical="center" wrapText="1"/>
    </xf>
    <xf numFmtId="2" fontId="10" fillId="0" borderId="35" xfId="6" applyNumberFormat="1" applyFill="1" applyBorder="1"/>
    <xf numFmtId="2" fontId="1" fillId="0" borderId="35" xfId="6" applyNumberFormat="1" applyFont="1" applyFill="1" applyBorder="1"/>
    <xf numFmtId="2" fontId="27" fillId="0" borderId="35" xfId="6" applyNumberFormat="1" applyFont="1" applyFill="1" applyBorder="1" applyAlignment="1">
      <alignment vertical="center"/>
    </xf>
    <xf numFmtId="164" fontId="25" fillId="0" borderId="155" xfId="6" applyNumberFormat="1" applyFont="1" applyFill="1" applyBorder="1" applyAlignment="1" applyProtection="1">
      <alignment horizontal="right" vertical="center" wrapText="1"/>
    </xf>
    <xf numFmtId="164" fontId="4" fillId="0" borderId="156" xfId="6" applyNumberFormat="1" applyFont="1" applyFill="1" applyBorder="1" applyAlignment="1" applyProtection="1">
      <alignment horizontal="right" vertical="center" wrapText="1"/>
    </xf>
    <xf numFmtId="164" fontId="4" fillId="0" borderId="157" xfId="6" applyNumberFormat="1" applyFont="1" applyFill="1" applyBorder="1" applyAlignment="1" applyProtection="1">
      <alignment horizontal="right" vertical="center" wrapText="1"/>
    </xf>
    <xf numFmtId="164" fontId="0" fillId="0" borderId="29" xfId="0" applyNumberFormat="1" applyFill="1" applyBorder="1" applyAlignment="1" applyProtection="1">
      <alignment horizontal="left"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vertical="center" wrapText="1"/>
    </xf>
    <xf numFmtId="164" fontId="27" fillId="2" borderId="10" xfId="0" applyNumberFormat="1" applyFont="1" applyFill="1" applyBorder="1" applyAlignment="1">
      <alignment vertical="center" wrapText="1"/>
    </xf>
    <xf numFmtId="164" fontId="0" fillId="0" borderId="121" xfId="0" applyNumberFormat="1" applyFont="1" applyFill="1" applyBorder="1" applyAlignment="1">
      <alignment vertical="center" wrapText="1"/>
    </xf>
    <xf numFmtId="0" fontId="17" fillId="0" borderId="119" xfId="6" applyFont="1" applyFill="1" applyBorder="1" applyAlignment="1" applyProtection="1">
      <alignment horizontal="center" vertical="center" wrapText="1"/>
    </xf>
    <xf numFmtId="0" fontId="17" fillId="0" borderId="119" xfId="6" applyFont="1" applyFill="1" applyBorder="1" applyAlignment="1" applyProtection="1">
      <alignment horizontal="left" vertical="center" wrapText="1"/>
    </xf>
    <xf numFmtId="0" fontId="17" fillId="0" borderId="119" xfId="6" applyFont="1" applyFill="1" applyBorder="1" applyAlignment="1" applyProtection="1">
      <alignment horizontal="left" vertical="center" wrapText="1" indent="1"/>
    </xf>
    <xf numFmtId="0" fontId="17" fillId="0" borderId="158" xfId="6" applyFont="1" applyFill="1" applyBorder="1" applyAlignment="1" applyProtection="1">
      <alignment horizontal="center" vertical="center" wrapText="1"/>
    </xf>
    <xf numFmtId="164" fontId="17" fillId="0" borderId="158" xfId="6" applyNumberFormat="1" applyFont="1" applyFill="1" applyBorder="1" applyAlignment="1" applyProtection="1">
      <alignment vertical="center" wrapText="1"/>
    </xf>
    <xf numFmtId="164" fontId="17" fillId="0" borderId="159" xfId="6" applyNumberFormat="1" applyFont="1" applyFill="1" applyBorder="1" applyAlignment="1" applyProtection="1">
      <alignment horizontal="right" vertical="center" wrapText="1"/>
    </xf>
    <xf numFmtId="4" fontId="51" fillId="0" borderId="1" xfId="0" applyNumberFormat="1" applyFont="1" applyFill="1" applyBorder="1" applyAlignment="1">
      <alignment horizontal="right"/>
    </xf>
    <xf numFmtId="4" fontId="53" fillId="0" borderId="1" xfId="0" applyNumberFormat="1" applyFont="1" applyFill="1" applyBorder="1" applyAlignment="1">
      <alignment horizontal="right"/>
    </xf>
    <xf numFmtId="0" fontId="5" fillId="0" borderId="55" xfId="7" applyFont="1" applyFill="1" applyBorder="1" applyAlignment="1" applyProtection="1">
      <alignment horizontal="centerContinuous" vertical="center" wrapText="1"/>
    </xf>
    <xf numFmtId="169" fontId="18" fillId="0" borderId="148" xfId="7" applyNumberFormat="1" applyFont="1" applyFill="1" applyBorder="1" applyAlignment="1" applyProtection="1">
      <alignment vertical="center"/>
      <protection locked="0"/>
    </xf>
    <xf numFmtId="169" fontId="18" fillId="0" borderId="29" xfId="7" applyNumberFormat="1" applyFont="1" applyFill="1" applyBorder="1" applyAlignment="1" applyProtection="1">
      <alignment vertical="center"/>
      <protection locked="0"/>
    </xf>
    <xf numFmtId="169" fontId="17" fillId="0" borderId="95" xfId="7" applyNumberFormat="1" applyFont="1" applyFill="1" applyBorder="1" applyAlignment="1" applyProtection="1">
      <alignment vertical="center"/>
    </xf>
    <xf numFmtId="169" fontId="24" fillId="0" borderId="95" xfId="7" applyNumberFormat="1" applyFont="1" applyFill="1" applyBorder="1" applyAlignment="1" applyProtection="1">
      <alignment vertical="center"/>
    </xf>
    <xf numFmtId="169" fontId="18" fillId="0" borderId="95" xfId="7" applyNumberFormat="1" applyFont="1" applyFill="1" applyBorder="1" applyAlignment="1" applyProtection="1">
      <alignment vertical="center"/>
      <protection locked="0"/>
    </xf>
    <xf numFmtId="170" fontId="23" fillId="0" borderId="95" xfId="7" applyNumberFormat="1" applyFont="1" applyFill="1" applyBorder="1" applyAlignment="1" applyProtection="1">
      <alignment horizontal="center" vertical="center"/>
      <protection locked="0"/>
    </xf>
    <xf numFmtId="0" fontId="17" fillId="0" borderId="13" xfId="7" applyFont="1" applyFill="1" applyBorder="1" applyAlignment="1" applyProtection="1">
      <alignment horizontal="left" vertical="center" wrapText="1"/>
    </xf>
    <xf numFmtId="168" fontId="18" fillId="0" borderId="14" xfId="7" applyNumberFormat="1" applyFont="1" applyFill="1" applyBorder="1" applyAlignment="1" applyProtection="1">
      <alignment horizontal="center" vertical="center"/>
    </xf>
    <xf numFmtId="169" fontId="17" fillId="0" borderId="21" xfId="7" applyNumberFormat="1" applyFont="1" applyFill="1" applyBorder="1" applyAlignment="1" applyProtection="1">
      <alignment vertical="center"/>
    </xf>
    <xf numFmtId="0" fontId="23" fillId="0" borderId="60" xfId="7" applyFont="1" applyFill="1" applyBorder="1" applyAlignment="1" applyProtection="1">
      <alignment horizontal="left" vertical="center" wrapText="1"/>
    </xf>
    <xf numFmtId="169" fontId="23" fillId="0" borderId="63" xfId="7" applyNumberFormat="1" applyFont="1" applyFill="1" applyBorder="1" applyAlignment="1" applyProtection="1">
      <alignment vertical="center"/>
    </xf>
    <xf numFmtId="2" fontId="14" fillId="0" borderId="45" xfId="7" applyNumberFormat="1" applyFill="1" applyBorder="1" applyAlignment="1" applyProtection="1">
      <alignment vertical="center"/>
      <protection locked="0"/>
    </xf>
    <xf numFmtId="2" fontId="14" fillId="0" borderId="34" xfId="7" applyNumberFormat="1" applyFill="1" applyBorder="1" applyAlignment="1" applyProtection="1">
      <alignment vertical="center"/>
      <protection locked="0"/>
    </xf>
    <xf numFmtId="2" fontId="14" fillId="0" borderId="51" xfId="7" applyNumberFormat="1" applyFill="1" applyBorder="1" applyAlignment="1" applyProtection="1">
      <alignment vertical="center"/>
      <protection locked="0"/>
    </xf>
    <xf numFmtId="2" fontId="14" fillId="0" borderId="32" xfId="7" applyNumberFormat="1" applyFill="1" applyBorder="1" applyAlignment="1" applyProtection="1">
      <alignment vertical="center"/>
      <protection locked="0"/>
    </xf>
    <xf numFmtId="49" fontId="13" fillId="0" borderId="42" xfId="7" applyNumberFormat="1" applyFont="1" applyFill="1" applyBorder="1" applyAlignment="1" applyProtection="1">
      <alignment horizontal="center" vertical="center"/>
    </xf>
    <xf numFmtId="0" fontId="0" fillId="0" borderId="45" xfId="7" applyFont="1" applyFill="1" applyBorder="1" applyAlignment="1" applyProtection="1">
      <alignment horizontal="center" vertical="center"/>
    </xf>
    <xf numFmtId="2" fontId="0" fillId="0" borderId="34" xfId="7" applyNumberFormat="1" applyFont="1" applyFill="1" applyBorder="1" applyAlignment="1" applyProtection="1">
      <alignment horizontal="center" vertical="center"/>
      <protection locked="0"/>
    </xf>
    <xf numFmtId="0" fontId="64" fillId="0" borderId="0" xfId="8" applyFont="1" applyFill="1" applyAlignment="1">
      <alignment horizontal="right"/>
    </xf>
    <xf numFmtId="0" fontId="25" fillId="0" borderId="28" xfId="7" applyFont="1" applyFill="1" applyBorder="1" applyAlignment="1" applyProtection="1">
      <alignment horizontal="center" vertical="center"/>
    </xf>
    <xf numFmtId="0" fontId="35" fillId="0" borderId="6" xfId="8" applyFont="1" applyFill="1" applyBorder="1" applyAlignment="1" applyProtection="1">
      <alignment horizontal="left"/>
      <protection locked="0"/>
    </xf>
    <xf numFmtId="0" fontId="35" fillId="0" borderId="26" xfId="8" applyFont="1" applyFill="1" applyBorder="1" applyAlignment="1">
      <alignment horizontal="right"/>
    </xf>
    <xf numFmtId="0" fontId="35" fillId="0" borderId="5" xfId="8" applyFont="1" applyFill="1" applyBorder="1" applyAlignment="1" applyProtection="1">
      <alignment horizontal="left"/>
      <protection locked="0"/>
    </xf>
    <xf numFmtId="0" fontId="35" fillId="0" borderId="1" xfId="8" applyFont="1" applyFill="1" applyBorder="1" applyAlignment="1">
      <alignment horizontal="right"/>
    </xf>
    <xf numFmtId="0" fontId="35" fillId="0" borderId="5" xfId="8" applyFont="1" applyFill="1" applyBorder="1" applyProtection="1">
      <protection locked="0"/>
    </xf>
    <xf numFmtId="0" fontId="20" fillId="0" borderId="28" xfId="8" applyFont="1" applyFill="1" applyBorder="1" applyAlignment="1">
      <alignment horizontal="center" vertical="center" wrapText="1"/>
    </xf>
    <xf numFmtId="3" fontId="35" fillId="0" borderId="148" xfId="8" applyNumberFormat="1" applyFont="1" applyFill="1" applyBorder="1" applyProtection="1">
      <protection locked="0"/>
    </xf>
    <xf numFmtId="3" fontId="35" fillId="0" borderId="29" xfId="8" applyNumberFormat="1" applyFont="1" applyFill="1" applyBorder="1" applyProtection="1">
      <protection locked="0"/>
    </xf>
    <xf numFmtId="0" fontId="35" fillId="0" borderId="5" xfId="8" applyFont="1" applyFill="1" applyBorder="1" applyAlignment="1" applyProtection="1">
      <alignment horizontal="left" wrapText="1"/>
      <protection locked="0"/>
    </xf>
    <xf numFmtId="2" fontId="35" fillId="0" borderId="18" xfId="8" applyNumberFormat="1" applyFill="1" applyBorder="1"/>
    <xf numFmtId="2" fontId="35" fillId="0" borderId="18" xfId="8" applyNumberFormat="1" applyFill="1" applyBorder="1" applyAlignment="1">
      <alignment horizontal="center"/>
    </xf>
    <xf numFmtId="0" fontId="35" fillId="0" borderId="60" xfId="8" applyFont="1" applyFill="1" applyBorder="1" applyProtection="1">
      <protection locked="0"/>
    </xf>
    <xf numFmtId="0" fontId="35" fillId="0" borderId="19" xfId="8" applyFont="1" applyFill="1" applyBorder="1" applyAlignment="1">
      <alignment horizontal="right"/>
    </xf>
    <xf numFmtId="3" fontId="35" fillId="0" borderId="58" xfId="8" applyNumberFormat="1" applyFont="1" applyFill="1" applyBorder="1" applyProtection="1">
      <protection locked="0"/>
    </xf>
    <xf numFmtId="2" fontId="35" fillId="0" borderId="20" xfId="8" applyNumberFormat="1" applyFill="1" applyBorder="1" applyAlignment="1">
      <alignment horizontal="center"/>
    </xf>
    <xf numFmtId="2" fontId="35" fillId="0" borderId="17" xfId="8" applyNumberFormat="1" applyFill="1" applyBorder="1"/>
    <xf numFmtId="0" fontId="35" fillId="0" borderId="12" xfId="8" applyFill="1" applyBorder="1"/>
    <xf numFmtId="49" fontId="23" fillId="0" borderId="49" xfId="6" applyNumberFormat="1" applyFont="1" applyFill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wrapText="1"/>
    </xf>
    <xf numFmtId="0" fontId="20" fillId="0" borderId="160" xfId="0" applyFont="1" applyBorder="1" applyAlignment="1" applyProtection="1">
      <alignment vertical="top" wrapTex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vertical="center" wrapText="1"/>
    </xf>
    <xf numFmtId="0" fontId="22" fillId="0" borderId="19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wrapText="1"/>
    </xf>
    <xf numFmtId="0" fontId="20" fillId="0" borderId="157" xfId="0" applyFont="1" applyBorder="1" applyAlignment="1" applyProtection="1">
      <alignment vertical="top" wrapText="1"/>
    </xf>
    <xf numFmtId="164" fontId="6" fillId="0" borderId="157" xfId="6" applyNumberFormat="1" applyFont="1" applyFill="1" applyBorder="1" applyAlignment="1" applyProtection="1">
      <alignment horizontal="right" vertical="center" wrapText="1"/>
    </xf>
    <xf numFmtId="164" fontId="25" fillId="0" borderId="25" xfId="6" applyNumberFormat="1" applyFont="1" applyFill="1" applyBorder="1" applyAlignment="1" applyProtection="1">
      <alignment horizontal="right" vertical="center" wrapText="1"/>
    </xf>
    <xf numFmtId="164" fontId="27" fillId="0" borderId="12" xfId="0" applyNumberFormat="1" applyFont="1" applyFill="1" applyBorder="1" applyAlignment="1">
      <alignment vertical="center" wrapText="1"/>
    </xf>
    <xf numFmtId="49" fontId="23" fillId="0" borderId="162" xfId="6" applyNumberFormat="1" applyFont="1" applyFill="1" applyBorder="1" applyAlignment="1" applyProtection="1">
      <alignment horizontal="left" vertical="center" wrapText="1" indent="1"/>
    </xf>
    <xf numFmtId="49" fontId="23" fillId="0" borderId="163" xfId="6" applyNumberFormat="1" applyFont="1" applyFill="1" applyBorder="1" applyAlignment="1" applyProtection="1">
      <alignment horizontal="left" vertical="center" wrapText="1" indent="1"/>
    </xf>
    <xf numFmtId="0" fontId="22" fillId="0" borderId="164" xfId="0" applyFont="1" applyBorder="1" applyAlignment="1" applyProtection="1">
      <alignment horizontal="left" vertical="center" wrapText="1" indent="1"/>
    </xf>
    <xf numFmtId="0" fontId="22" fillId="0" borderId="165" xfId="0" applyFont="1" applyBorder="1" applyAlignment="1" applyProtection="1">
      <alignment horizontal="left" vertical="center" wrapText="1" indent="1"/>
    </xf>
    <xf numFmtId="0" fontId="22" fillId="0" borderId="166" xfId="0" applyFont="1" applyBorder="1" applyAlignment="1" applyProtection="1">
      <alignment vertical="center" wrapText="1"/>
    </xf>
    <xf numFmtId="0" fontId="22" fillId="0" borderId="166" xfId="0" applyFont="1" applyBorder="1" applyAlignment="1" applyProtection="1">
      <alignment horizontal="left" vertical="center" wrapText="1" indent="1"/>
    </xf>
    <xf numFmtId="164" fontId="36" fillId="0" borderId="161" xfId="6" applyNumberFormat="1" applyFont="1" applyFill="1" applyBorder="1" applyAlignment="1" applyProtection="1">
      <alignment horizontal="right" vertical="center" wrapText="1"/>
    </xf>
    <xf numFmtId="164" fontId="36" fillId="0" borderId="157" xfId="6" applyNumberFormat="1" applyFont="1" applyFill="1" applyBorder="1" applyAlignment="1" applyProtection="1">
      <alignment horizontal="right" vertical="center" wrapText="1"/>
    </xf>
    <xf numFmtId="0" fontId="22" fillId="0" borderId="10" xfId="0" applyFont="1" applyBorder="1" applyAlignment="1" applyProtection="1">
      <alignment horizontal="left" wrapText="1" indent="1"/>
    </xf>
    <xf numFmtId="164" fontId="25" fillId="0" borderId="166" xfId="6" applyNumberFormat="1" applyFont="1" applyFill="1" applyBorder="1" applyAlignment="1" applyProtection="1">
      <alignment horizontal="right" vertical="center" wrapText="1"/>
    </xf>
    <xf numFmtId="164" fontId="36" fillId="0" borderId="160" xfId="6" applyNumberFormat="1" applyFont="1" applyFill="1" applyBorder="1" applyAlignment="1" applyProtection="1">
      <alignment horizontal="right" vertical="center" wrapText="1"/>
    </xf>
    <xf numFmtId="0" fontId="22" fillId="0" borderId="28" xfId="0" applyFont="1" applyBorder="1" applyAlignment="1" applyProtection="1">
      <alignment vertical="center" wrapText="1"/>
    </xf>
    <xf numFmtId="0" fontId="22" fillId="0" borderId="160" xfId="0" applyFont="1" applyBorder="1" applyAlignment="1" applyProtection="1">
      <alignment vertical="top" wrapText="1"/>
    </xf>
    <xf numFmtId="0" fontId="15" fillId="0" borderId="95" xfId="0" applyFont="1" applyFill="1" applyBorder="1" applyAlignment="1">
      <alignment horizontal="left" vertical="center" wrapText="1" indent="4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center" vertical="top"/>
    </xf>
    <xf numFmtId="0" fontId="67" fillId="0" borderId="0" xfId="0" applyFont="1" applyAlignment="1">
      <alignment horizontal="justify"/>
    </xf>
    <xf numFmtId="0" fontId="63" fillId="0" borderId="0" xfId="0" applyFont="1" applyAlignment="1">
      <alignment horizontal="justify"/>
    </xf>
    <xf numFmtId="0" fontId="68" fillId="0" borderId="0" xfId="0" applyFont="1" applyAlignment="1">
      <alignment horizontal="justify"/>
    </xf>
    <xf numFmtId="0" fontId="63" fillId="0" borderId="0" xfId="0" applyFont="1" applyAlignment="1">
      <alignment horizontal="center"/>
    </xf>
    <xf numFmtId="0" fontId="67" fillId="0" borderId="0" xfId="0" applyFont="1" applyAlignment="1">
      <alignment horizontal="justify" vertical="top"/>
    </xf>
    <xf numFmtId="0" fontId="63" fillId="0" borderId="0" xfId="0" applyFont="1" applyAlignment="1">
      <alignment horizontal="justify" vertical="top"/>
    </xf>
    <xf numFmtId="0" fontId="68" fillId="0" borderId="0" xfId="0" applyFont="1" applyAlignment="1">
      <alignment horizontal="justify" vertical="top"/>
    </xf>
    <xf numFmtId="0" fontId="63" fillId="0" borderId="0" xfId="0" applyFont="1" applyAlignment="1">
      <alignment horizontal="center" vertical="top"/>
    </xf>
    <xf numFmtId="0" fontId="65" fillId="0" borderId="0" xfId="0" applyFont="1" applyAlignment="1">
      <alignment horizontal="left" vertical="top" wrapText="1"/>
    </xf>
    <xf numFmtId="0" fontId="65" fillId="0" borderId="0" xfId="0" applyFont="1" applyAlignment="1">
      <alignment horizontal="center" wrapText="1"/>
    </xf>
    <xf numFmtId="0" fontId="63" fillId="0" borderId="0" xfId="0" applyFont="1" applyAlignment="1">
      <alignment horizontal="right" vertical="top"/>
    </xf>
    <xf numFmtId="0" fontId="63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right" vertical="top" wrapText="1"/>
    </xf>
    <xf numFmtId="0" fontId="63" fillId="0" borderId="0" xfId="0" applyFont="1" applyAlignment="1">
      <alignment horizontal="right" indent="5"/>
    </xf>
    <xf numFmtId="0" fontId="63" fillId="0" borderId="0" xfId="0" applyFont="1" applyAlignment="1">
      <alignment horizontal="right" vertical="top" indent="5"/>
    </xf>
    <xf numFmtId="0" fontId="69" fillId="0" borderId="0" xfId="0" applyFont="1" applyAlignment="1">
      <alignment horizontal="right" vertical="top" wrapText="1"/>
    </xf>
    <xf numFmtId="0" fontId="0" fillId="0" borderId="135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54" fillId="0" borderId="5" xfId="6" applyFont="1" applyFill="1" applyBorder="1"/>
    <xf numFmtId="0" fontId="54" fillId="0" borderId="1" xfId="6" applyFont="1" applyFill="1" applyBorder="1"/>
    <xf numFmtId="0" fontId="54" fillId="0" borderId="18" xfId="6" applyFont="1" applyFill="1" applyBorder="1"/>
    <xf numFmtId="164" fontId="22" fillId="0" borderId="8" xfId="0" applyNumberFormat="1" applyFont="1" applyBorder="1" applyAlignment="1" applyProtection="1">
      <alignment horizontal="right" vertical="center" wrapText="1"/>
    </xf>
    <xf numFmtId="164" fontId="0" fillId="0" borderId="18" xfId="0" applyNumberFormat="1" applyFill="1" applyBorder="1" applyAlignment="1">
      <alignment vertical="center" wrapText="1"/>
    </xf>
    <xf numFmtId="2" fontId="35" fillId="0" borderId="18" xfId="8" applyNumberFormat="1" applyFill="1" applyBorder="1" applyAlignment="1"/>
    <xf numFmtId="0" fontId="7" fillId="0" borderId="58" xfId="0" applyFont="1" applyFill="1" applyBorder="1" applyAlignment="1" applyProtection="1">
      <alignment vertical="center" wrapText="1"/>
    </xf>
    <xf numFmtId="49" fontId="7" fillId="0" borderId="63" xfId="0" applyNumberFormat="1" applyFont="1" applyFill="1" applyBorder="1" applyAlignment="1" applyProtection="1">
      <alignment vertical="center"/>
    </xf>
    <xf numFmtId="49" fontId="7" fillId="0" borderId="24" xfId="0" applyNumberFormat="1" applyFont="1" applyFill="1" applyBorder="1" applyAlignment="1" applyProtection="1">
      <alignment horizontal="centerContinuous" vertical="center"/>
    </xf>
    <xf numFmtId="164" fontId="28" fillId="0" borderId="115" xfId="6" applyNumberFormat="1" applyFont="1" applyFill="1" applyBorder="1" applyAlignment="1" applyProtection="1">
      <alignment horizontal="right" vertical="center" wrapText="1"/>
    </xf>
    <xf numFmtId="164" fontId="24" fillId="0" borderId="123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0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26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7" xfId="6" applyNumberFormat="1" applyFont="1" applyFill="1" applyBorder="1" applyAlignment="1" applyProtection="1">
      <alignment horizontal="right" vertical="center" wrapText="1"/>
    </xf>
    <xf numFmtId="164" fontId="23" fillId="0" borderId="119" xfId="6" applyNumberFormat="1" applyFont="1" applyFill="1" applyBorder="1" applyAlignment="1" applyProtection="1">
      <alignment horizontal="right" vertical="center" wrapText="1"/>
    </xf>
    <xf numFmtId="164" fontId="24" fillId="0" borderId="115" xfId="6" applyNumberFormat="1" applyFont="1" applyFill="1" applyBorder="1" applyAlignment="1" applyProtection="1">
      <alignment horizontal="right" vertical="center" wrapText="1"/>
    </xf>
    <xf numFmtId="164" fontId="28" fillId="0" borderId="125" xfId="6" applyNumberFormat="1" applyFont="1" applyFill="1" applyBorder="1" applyAlignment="1" applyProtection="1">
      <alignment horizontal="right" vertical="center" wrapText="1"/>
      <protection locked="0"/>
    </xf>
    <xf numFmtId="164" fontId="27" fillId="0" borderId="81" xfId="6" applyNumberFormat="1" applyFont="1" applyFill="1" applyBorder="1" applyAlignment="1" applyProtection="1">
      <alignment horizontal="right" vertical="center" wrapText="1"/>
    </xf>
    <xf numFmtId="164" fontId="27" fillId="0" borderId="131" xfId="6" applyNumberFormat="1" applyFont="1" applyFill="1" applyBorder="1" applyAlignment="1" applyProtection="1">
      <alignment horizontal="right" vertical="center" wrapText="1"/>
    </xf>
    <xf numFmtId="0" fontId="78" fillId="0" borderId="167" xfId="0" applyFont="1" applyFill="1" applyBorder="1" applyAlignment="1">
      <alignment vertical="center" wrapText="1"/>
    </xf>
    <xf numFmtId="0" fontId="79" fillId="0" borderId="167" xfId="0" applyFont="1" applyFill="1" applyBorder="1" applyAlignment="1">
      <alignment vertical="center" wrapText="1"/>
    </xf>
    <xf numFmtId="0" fontId="79" fillId="0" borderId="0" xfId="0" applyFont="1" applyFill="1" applyAlignment="1">
      <alignment vertical="center" wrapText="1"/>
    </xf>
    <xf numFmtId="0" fontId="79" fillId="0" borderId="95" xfId="0" applyFont="1" applyFill="1" applyBorder="1" applyAlignment="1">
      <alignment vertical="center" wrapText="1"/>
    </xf>
    <xf numFmtId="0" fontId="80" fillId="0" borderId="95" xfId="0" applyFont="1" applyFill="1" applyBorder="1" applyAlignment="1">
      <alignment horizontal="left" vertical="center" wrapText="1" indent="3"/>
    </xf>
    <xf numFmtId="0" fontId="80" fillId="0" borderId="95" xfId="0" applyFont="1" applyFill="1" applyBorder="1" applyAlignment="1">
      <alignment horizontal="left" vertical="center" wrapText="1" indent="4"/>
    </xf>
    <xf numFmtId="0" fontId="80" fillId="0" borderId="95" xfId="0" applyFont="1" applyFill="1" applyBorder="1" applyAlignment="1">
      <alignment horizontal="left" wrapText="1" indent="5"/>
    </xf>
    <xf numFmtId="0" fontId="81" fillId="0" borderId="95" xfId="0" applyFont="1" applyFill="1" applyBorder="1" applyAlignment="1">
      <alignment vertical="center" wrapText="1"/>
    </xf>
    <xf numFmtId="164" fontId="17" fillId="0" borderId="75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6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21" xfId="0" applyFont="1" applyBorder="1"/>
    <xf numFmtId="3" fontId="55" fillId="0" borderId="21" xfId="0" applyNumberFormat="1" applyFont="1" applyBorder="1"/>
    <xf numFmtId="0" fontId="37" fillId="0" borderId="0" xfId="0" applyFont="1"/>
    <xf numFmtId="3" fontId="61" fillId="0" borderId="0" xfId="0" applyNumberFormat="1" applyFont="1"/>
    <xf numFmtId="3" fontId="60" fillId="0" borderId="0" xfId="0" applyNumberFormat="1" applyFont="1"/>
    <xf numFmtId="0" fontId="72" fillId="0" borderId="0" xfId="0" applyFont="1" applyFill="1" applyAlignment="1">
      <alignment horizontal="left" vertical="top" wrapText="1"/>
    </xf>
    <xf numFmtId="3" fontId="72" fillId="0" borderId="0" xfId="0" applyNumberFormat="1" applyFont="1" applyFill="1" applyAlignment="1">
      <alignment horizontal="right" vertical="top" wrapText="1"/>
    </xf>
    <xf numFmtId="0" fontId="73" fillId="0" borderId="0" xfId="0" applyFont="1" applyFill="1" applyAlignment="1">
      <alignment horizontal="left" vertical="top" wrapText="1"/>
    </xf>
    <xf numFmtId="3" fontId="73" fillId="0" borderId="0" xfId="0" applyNumberFormat="1" applyFont="1" applyFill="1" applyAlignment="1">
      <alignment horizontal="right" vertical="top" wrapText="1"/>
    </xf>
    <xf numFmtId="0" fontId="10" fillId="0" borderId="0" xfId="0" applyFont="1" applyBorder="1" applyAlignment="1">
      <alignment horizontal="center" wrapText="1"/>
    </xf>
    <xf numFmtId="3" fontId="19" fillId="0" borderId="0" xfId="0" applyNumberFormat="1" applyFont="1" applyBorder="1" applyAlignment="1">
      <alignment wrapText="1"/>
    </xf>
    <xf numFmtId="0" fontId="54" fillId="0" borderId="0" xfId="0" applyFont="1"/>
    <xf numFmtId="0" fontId="74" fillId="5" borderId="0" xfId="0" applyFont="1" applyFill="1" applyAlignment="1">
      <alignment horizontal="center" vertical="top" wrapText="1"/>
    </xf>
    <xf numFmtId="0" fontId="50" fillId="0" borderId="148" xfId="0" applyFont="1" applyBorder="1" applyAlignment="1" applyProtection="1">
      <alignment vertical="center" wrapText="1"/>
      <protection locked="0"/>
    </xf>
    <xf numFmtId="0" fontId="50" fillId="0" borderId="2" xfId="0" applyFont="1" applyBorder="1" applyAlignment="1" applyProtection="1">
      <alignment vertical="top" wrapText="1"/>
      <protection locked="0"/>
    </xf>
    <xf numFmtId="3" fontId="50" fillId="0" borderId="55" xfId="0" applyNumberFormat="1" applyFont="1" applyFill="1" applyBorder="1" applyAlignment="1" applyProtection="1">
      <alignment horizontal="right" vertical="center"/>
      <protection locked="0"/>
    </xf>
    <xf numFmtId="3" fontId="50" fillId="0" borderId="24" xfId="0" applyNumberFormat="1" applyFont="1" applyFill="1" applyBorder="1" applyAlignment="1" applyProtection="1">
      <alignment horizontal="right" vertical="center"/>
      <protection locked="0"/>
    </xf>
    <xf numFmtId="0" fontId="50" fillId="0" borderId="29" xfId="0" applyFont="1" applyBorder="1" applyAlignment="1" applyProtection="1">
      <alignment vertical="center"/>
      <protection locked="0"/>
    </xf>
    <xf numFmtId="0" fontId="50" fillId="0" borderId="1" xfId="0" applyFont="1" applyBorder="1" applyAlignment="1" applyProtection="1">
      <alignment vertical="top" wrapText="1"/>
      <protection locked="0"/>
    </xf>
    <xf numFmtId="3" fontId="50" fillId="0" borderId="29" xfId="0" applyNumberFormat="1" applyFont="1" applyFill="1" applyBorder="1" applyAlignment="1" applyProtection="1">
      <alignment horizontal="right" vertical="center"/>
      <protection locked="0"/>
    </xf>
    <xf numFmtId="3" fontId="50" fillId="0" borderId="18" xfId="0" applyNumberFormat="1" applyFont="1" applyFill="1" applyBorder="1" applyAlignment="1" applyProtection="1">
      <alignment horizontal="right" vertical="center"/>
      <protection locked="0"/>
    </xf>
    <xf numFmtId="0" fontId="50" fillId="0" borderId="29" xfId="0" applyFont="1" applyBorder="1" applyAlignment="1" applyProtection="1">
      <alignment vertical="center" wrapText="1"/>
      <protection locked="0"/>
    </xf>
    <xf numFmtId="0" fontId="50" fillId="0" borderId="4" xfId="0" applyFont="1" applyBorder="1" applyAlignment="1" applyProtection="1">
      <alignment vertical="top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</xf>
    <xf numFmtId="0" fontId="63" fillId="0" borderId="4" xfId="6" applyFont="1" applyFill="1" applyBorder="1" applyProtection="1">
      <protection locked="0"/>
    </xf>
    <xf numFmtId="3" fontId="13" fillId="0" borderId="4" xfId="6" applyNumberFormat="1" applyFont="1" applyFill="1" applyBorder="1" applyProtection="1">
      <protection locked="0"/>
    </xf>
    <xf numFmtId="0" fontId="63" fillId="0" borderId="3" xfId="6" applyFont="1" applyFill="1" applyBorder="1"/>
    <xf numFmtId="3" fontId="82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83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Fill="1"/>
    <xf numFmtId="164" fontId="10" fillId="0" borderId="0" xfId="6" applyNumberFormat="1" applyFill="1"/>
    <xf numFmtId="164" fontId="2" fillId="0" borderId="0" xfId="0" applyNumberFormat="1" applyFont="1" applyFill="1" applyAlignment="1">
      <alignment vertical="center" wrapText="1"/>
    </xf>
    <xf numFmtId="164" fontId="13" fillId="0" borderId="0" xfId="6" applyNumberFormat="1" applyFont="1" applyFill="1"/>
    <xf numFmtId="0" fontId="50" fillId="0" borderId="0" xfId="0" applyFont="1" applyBorder="1" applyAlignment="1" applyProtection="1">
      <alignment vertical="center" wrapText="1"/>
      <protection locked="0"/>
    </xf>
    <xf numFmtId="0" fontId="50" fillId="0" borderId="30" xfId="0" applyFont="1" applyBorder="1" applyAlignment="1" applyProtection="1">
      <alignment vertical="top" wrapText="1"/>
      <protection locked="0"/>
    </xf>
    <xf numFmtId="3" fontId="75" fillId="0" borderId="0" xfId="0" applyNumberFormat="1" applyFont="1" applyFill="1" applyAlignment="1">
      <alignment horizontal="right" vertical="top" wrapText="1"/>
    </xf>
    <xf numFmtId="3" fontId="76" fillId="0" borderId="0" xfId="0" applyNumberFormat="1" applyFont="1" applyFill="1" applyAlignment="1">
      <alignment horizontal="right" vertical="top" wrapText="1"/>
    </xf>
    <xf numFmtId="0" fontId="75" fillId="0" borderId="0" xfId="0" applyFont="1" applyFill="1" applyAlignment="1">
      <alignment horizontal="left" vertical="top" wrapText="1"/>
    </xf>
    <xf numFmtId="0" fontId="76" fillId="0" borderId="0" xfId="0" applyFont="1" applyFill="1" applyAlignment="1">
      <alignment horizontal="left" vertical="top" wrapText="1"/>
    </xf>
    <xf numFmtId="0" fontId="77" fillId="5" borderId="0" xfId="0" applyFont="1" applyFill="1" applyAlignment="1">
      <alignment horizontal="center" vertical="top" wrapText="1"/>
    </xf>
    <xf numFmtId="164" fontId="10" fillId="0" borderId="0" xfId="6" applyNumberFormat="1" applyFont="1" applyFill="1"/>
    <xf numFmtId="170" fontId="63" fillId="0" borderId="1" xfId="1" applyNumberFormat="1" applyFont="1" applyFill="1" applyBorder="1" applyAlignment="1" applyProtection="1">
      <protection locked="0"/>
    </xf>
    <xf numFmtId="3" fontId="13" fillId="0" borderId="1" xfId="6" applyNumberFormat="1" applyFont="1" applyFill="1" applyBorder="1" applyAlignment="1" applyProtection="1">
      <protection locked="0"/>
    </xf>
    <xf numFmtId="3" fontId="13" fillId="0" borderId="4" xfId="6" applyNumberFormat="1" applyFont="1" applyFill="1" applyBorder="1" applyAlignment="1" applyProtection="1">
      <protection locked="0"/>
    </xf>
    <xf numFmtId="170" fontId="63" fillId="0" borderId="4" xfId="1" applyNumberFormat="1" applyFont="1" applyFill="1" applyBorder="1" applyAlignment="1" applyProtection="1">
      <protection locked="0"/>
    </xf>
    <xf numFmtId="0" fontId="19" fillId="0" borderId="0" xfId="0" applyFont="1" applyAlignment="1">
      <alignment horizontal="center"/>
    </xf>
    <xf numFmtId="3" fontId="36" fillId="0" borderId="93" xfId="6" applyNumberFormat="1" applyFont="1" applyFill="1" applyBorder="1" applyAlignment="1" applyProtection="1">
      <alignment horizontal="right" vertical="center" wrapText="1"/>
    </xf>
    <xf numFmtId="3" fontId="36" fillId="0" borderId="161" xfId="6" applyNumberFormat="1" applyFont="1" applyFill="1" applyBorder="1" applyAlignment="1" applyProtection="1">
      <alignment horizontal="right" vertical="center" wrapText="1"/>
    </xf>
    <xf numFmtId="164" fontId="24" fillId="0" borderId="172" xfId="6" applyNumberFormat="1" applyFont="1" applyFill="1" applyBorder="1" applyAlignment="1" applyProtection="1">
      <alignment vertical="center" wrapText="1"/>
    </xf>
    <xf numFmtId="164" fontId="24" fillId="0" borderId="173" xfId="6" applyNumberFormat="1" applyFont="1" applyFill="1" applyBorder="1" applyAlignment="1" applyProtection="1">
      <alignment vertical="center" wrapText="1"/>
    </xf>
    <xf numFmtId="164" fontId="24" fillId="0" borderId="165" xfId="6" applyNumberFormat="1" applyFont="1" applyFill="1" applyBorder="1" applyAlignment="1" applyProtection="1">
      <alignment vertical="center" wrapText="1"/>
    </xf>
    <xf numFmtId="164" fontId="83" fillId="0" borderId="84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0" xfId="6" applyNumberFormat="1" applyFont="1" applyFill="1" applyBorder="1" applyAlignment="1" applyProtection="1">
      <alignment horizontal="right" vertical="center" wrapText="1"/>
    </xf>
    <xf numFmtId="3" fontId="6" fillId="0" borderId="161" xfId="6" applyNumberFormat="1" applyFont="1" applyFill="1" applyBorder="1" applyAlignment="1" applyProtection="1">
      <alignment horizontal="right" vertical="center" wrapText="1"/>
    </xf>
    <xf numFmtId="0" fontId="13" fillId="0" borderId="174" xfId="6" applyFont="1" applyFill="1" applyBorder="1"/>
    <xf numFmtId="0" fontId="10" fillId="0" borderId="1" xfId="6" applyFont="1" applyFill="1" applyBorder="1" applyAlignment="1">
      <alignment horizontal="right" vertical="center"/>
    </xf>
    <xf numFmtId="164" fontId="28" fillId="0" borderId="30" xfId="0" applyNumberFormat="1" applyFont="1" applyFill="1" applyBorder="1" applyAlignment="1" applyProtection="1">
      <alignment horizontal="right" vertical="center" wrapText="1"/>
    </xf>
    <xf numFmtId="164" fontId="28" fillId="0" borderId="26" xfId="0" applyNumberFormat="1" applyFont="1" applyFill="1" applyBorder="1" applyAlignment="1" applyProtection="1">
      <alignment horizontal="right" vertical="center" wrapText="1"/>
    </xf>
    <xf numFmtId="0" fontId="13" fillId="5" borderId="1" xfId="6" applyFont="1" applyFill="1" applyBorder="1" applyProtection="1">
      <protection locked="0"/>
    </xf>
    <xf numFmtId="0" fontId="13" fillId="5" borderId="1" xfId="6" applyFont="1" applyFill="1" applyBorder="1"/>
    <xf numFmtId="0" fontId="13" fillId="5" borderId="26" xfId="6" applyFont="1" applyFill="1" applyBorder="1" applyProtection="1">
      <protection locked="0"/>
    </xf>
    <xf numFmtId="0" fontId="16" fillId="5" borderId="4" xfId="6" applyFont="1" applyFill="1" applyBorder="1" applyProtection="1">
      <protection locked="0"/>
    </xf>
    <xf numFmtId="0" fontId="13" fillId="5" borderId="4" xfId="6" applyFont="1" applyFill="1" applyBorder="1" applyProtection="1">
      <protection locked="0"/>
    </xf>
    <xf numFmtId="3" fontId="13" fillId="5" borderId="1" xfId="6" applyNumberFormat="1" applyFont="1" applyFill="1" applyBorder="1" applyProtection="1">
      <protection locked="0"/>
    </xf>
    <xf numFmtId="3" fontId="13" fillId="5" borderId="26" xfId="6" applyNumberFormat="1" applyFont="1" applyFill="1" applyBorder="1" applyProtection="1">
      <protection locked="0"/>
    </xf>
    <xf numFmtId="3" fontId="13" fillId="5" borderId="4" xfId="6" applyNumberFormat="1" applyFont="1" applyFill="1" applyBorder="1" applyProtection="1">
      <protection locked="0"/>
    </xf>
    <xf numFmtId="170" fontId="63" fillId="5" borderId="4" xfId="1" applyNumberFormat="1" applyFont="1" applyFill="1" applyBorder="1" applyAlignment="1" applyProtection="1">
      <protection locked="0"/>
    </xf>
    <xf numFmtId="0" fontId="13" fillId="5" borderId="30" xfId="6" applyFont="1" applyFill="1" applyBorder="1" applyProtection="1">
      <protection locked="0"/>
    </xf>
    <xf numFmtId="3" fontId="13" fillId="5" borderId="30" xfId="6" applyNumberFormat="1" applyFont="1" applyFill="1" applyBorder="1" applyProtection="1">
      <protection locked="0"/>
    </xf>
    <xf numFmtId="0" fontId="0" fillId="0" borderId="21" xfId="0" applyFill="1" applyBorder="1"/>
    <xf numFmtId="3" fontId="31" fillId="0" borderId="175" xfId="0" applyNumberFormat="1" applyFont="1" applyBorder="1"/>
    <xf numFmtId="3" fontId="31" fillId="0" borderId="176" xfId="0" applyNumberFormat="1" applyFont="1" applyBorder="1"/>
    <xf numFmtId="164" fontId="27" fillId="0" borderId="0" xfId="6" applyNumberFormat="1" applyFont="1" applyFill="1" applyBorder="1" applyAlignment="1" applyProtection="1">
      <alignment horizontal="right" vertical="center" wrapText="1"/>
    </xf>
    <xf numFmtId="164" fontId="24" fillId="0" borderId="125" xfId="6" applyNumberFormat="1" applyFont="1" applyFill="1" applyBorder="1" applyAlignment="1" applyProtection="1">
      <alignment horizontal="right" vertical="center" wrapText="1"/>
    </xf>
    <xf numFmtId="164" fontId="23" fillId="0" borderId="115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77" xfId="6" applyNumberFormat="1" applyFont="1" applyFill="1" applyBorder="1" applyAlignment="1" applyProtection="1">
      <alignment horizontal="right" vertical="center" wrapText="1"/>
      <protection locked="0"/>
    </xf>
    <xf numFmtId="3" fontId="50" fillId="0" borderId="20" xfId="0" applyNumberFormat="1" applyFont="1" applyFill="1" applyBorder="1" applyAlignment="1" applyProtection="1">
      <alignment horizontal="right" vertical="center"/>
      <protection locked="0"/>
    </xf>
    <xf numFmtId="2" fontId="0" fillId="0" borderId="34" xfId="7" applyNumberFormat="1" applyFont="1" applyFill="1" applyBorder="1" applyAlignment="1" applyProtection="1">
      <alignment horizontal="right" vertical="center"/>
      <protection locked="0"/>
    </xf>
    <xf numFmtId="164" fontId="1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56" fillId="0" borderId="21" xfId="0" applyNumberFormat="1" applyFont="1" applyFill="1" applyBorder="1" applyAlignment="1" applyProtection="1">
      <alignment horizontal="right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38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40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3" fillId="5" borderId="1" xfId="6" applyFont="1" applyFill="1" applyBorder="1" applyProtection="1">
      <protection locked="0"/>
    </xf>
    <xf numFmtId="3" fontId="3" fillId="5" borderId="1" xfId="6" applyNumberFormat="1" applyFont="1" applyFill="1" applyBorder="1" applyProtection="1"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 applyProtection="1">
      <alignment vertical="center" wrapText="1"/>
      <protection locked="0"/>
    </xf>
    <xf numFmtId="171" fontId="35" fillId="0" borderId="1" xfId="1" applyNumberFormat="1" applyFont="1" applyFill="1" applyBorder="1" applyAlignment="1" applyProtection="1">
      <protection locked="0"/>
    </xf>
    <xf numFmtId="164" fontId="3" fillId="5" borderId="29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</xf>
    <xf numFmtId="164" fontId="3" fillId="5" borderId="18" xfId="0" applyNumberFormat="1" applyFont="1" applyFill="1" applyBorder="1" applyAlignment="1" applyProtection="1">
      <alignment vertical="center" wrapText="1"/>
      <protection locked="0"/>
    </xf>
    <xf numFmtId="0" fontId="3" fillId="5" borderId="1" xfId="6" applyFont="1" applyFill="1" applyBorder="1"/>
    <xf numFmtId="3" fontId="3" fillId="5" borderId="1" xfId="6" applyNumberFormat="1" applyFont="1" applyFill="1" applyBorder="1"/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64" fontId="10" fillId="5" borderId="29" xfId="0" applyNumberFormat="1" applyFont="1" applyFill="1" applyBorder="1" applyAlignment="1">
      <alignment vertical="center" wrapText="1"/>
    </xf>
    <xf numFmtId="0" fontId="3" fillId="5" borderId="26" xfId="6" applyFont="1" applyFill="1" applyBorder="1" applyProtection="1">
      <protection locked="0"/>
    </xf>
    <xf numFmtId="3" fontId="3" fillId="5" borderId="26" xfId="6" applyNumberFormat="1" applyFont="1" applyFill="1" applyBorder="1" applyProtection="1"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71" fontId="35" fillId="0" borderId="1" xfId="1" applyNumberFormat="1" applyFont="1" applyFill="1" applyBorder="1" applyAlignment="1" applyProtection="1">
      <alignment vertical="center"/>
      <protection locked="0"/>
    </xf>
    <xf numFmtId="164" fontId="10" fillId="5" borderId="18" xfId="0" applyNumberFormat="1" applyFont="1" applyFill="1" applyBorder="1" applyAlignment="1">
      <alignment vertical="center" wrapText="1"/>
    </xf>
    <xf numFmtId="0" fontId="3" fillId="5" borderId="4" xfId="6" applyFont="1" applyFill="1" applyBorder="1" applyProtection="1">
      <protection locked="0"/>
    </xf>
    <xf numFmtId="3" fontId="3" fillId="5" borderId="4" xfId="6" applyNumberFormat="1" applyFont="1" applyFill="1" applyBorder="1" applyProtection="1">
      <protection locked="0"/>
    </xf>
    <xf numFmtId="170" fontId="35" fillId="5" borderId="4" xfId="1" applyNumberFormat="1" applyFont="1" applyFill="1" applyBorder="1" applyAlignment="1" applyProtection="1">
      <protection locked="0"/>
    </xf>
    <xf numFmtId="164" fontId="3" fillId="5" borderId="121" xfId="0" applyNumberFormat="1" applyFont="1" applyFill="1" applyBorder="1" applyAlignment="1" applyProtection="1">
      <alignment vertical="center" wrapText="1"/>
      <protection locked="0"/>
    </xf>
    <xf numFmtId="164" fontId="10" fillId="5" borderId="121" xfId="0" applyNumberFormat="1" applyFont="1" applyFill="1" applyBorder="1" applyAlignment="1">
      <alignment vertical="center" wrapText="1"/>
    </xf>
    <xf numFmtId="164" fontId="54" fillId="0" borderId="0" xfId="0" applyNumberFormat="1" applyFont="1" applyFill="1" applyAlignment="1">
      <alignment vertical="center" wrapText="1"/>
    </xf>
    <xf numFmtId="0" fontId="3" fillId="5" borderId="0" xfId="6" applyFont="1" applyFill="1"/>
    <xf numFmtId="164" fontId="84" fillId="0" borderId="4" xfId="0" applyNumberFormat="1" applyFont="1" applyFill="1" applyBorder="1" applyAlignment="1" applyProtection="1">
      <alignment vertical="center" wrapText="1"/>
      <protection locked="0"/>
    </xf>
    <xf numFmtId="164" fontId="84" fillId="0" borderId="1" xfId="0" applyNumberFormat="1" applyFont="1" applyFill="1" applyBorder="1" applyAlignment="1" applyProtection="1">
      <alignment vertical="center" wrapText="1"/>
      <protection locked="0"/>
    </xf>
    <xf numFmtId="164" fontId="10" fillId="5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0" fillId="0" borderId="18" xfId="0" applyNumberFormat="1" applyFont="1" applyFill="1" applyBorder="1" applyAlignment="1">
      <alignment vertical="center" wrapText="1"/>
    </xf>
    <xf numFmtId="164" fontId="10" fillId="0" borderId="4" xfId="0" applyNumberFormat="1" applyFont="1" applyFill="1" applyBorder="1" applyAlignment="1">
      <alignment vertical="center" wrapText="1"/>
    </xf>
    <xf numFmtId="164" fontId="10" fillId="5" borderId="4" xfId="0" applyNumberFormat="1" applyFont="1" applyFill="1" applyBorder="1" applyAlignment="1">
      <alignment vertical="center" wrapText="1"/>
    </xf>
    <xf numFmtId="164" fontId="10" fillId="0" borderId="27" xfId="0" applyNumberFormat="1" applyFont="1" applyFill="1" applyBorder="1" applyAlignment="1">
      <alignment vertical="center" wrapText="1"/>
    </xf>
    <xf numFmtId="164" fontId="19" fillId="0" borderId="13" xfId="0" applyNumberFormat="1" applyFont="1" applyFill="1" applyBorder="1" applyAlignment="1">
      <alignment horizontal="center" vertical="center" wrapText="1"/>
    </xf>
    <xf numFmtId="164" fontId="19" fillId="0" borderId="14" xfId="0" applyNumberFormat="1" applyFont="1" applyFill="1" applyBorder="1" applyAlignment="1">
      <alignment vertical="center" wrapText="1"/>
    </xf>
    <xf numFmtId="164" fontId="19" fillId="0" borderId="15" xfId="0" applyNumberFormat="1" applyFont="1" applyFill="1" applyBorder="1" applyAlignment="1">
      <alignment vertical="center" wrapText="1"/>
    </xf>
    <xf numFmtId="164" fontId="19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center" wrapText="1"/>
    </xf>
    <xf numFmtId="164" fontId="85" fillId="0" borderId="1" xfId="0" applyNumberFormat="1" applyFont="1" applyFill="1" applyBorder="1" applyAlignment="1">
      <alignment vertical="center" wrapText="1"/>
    </xf>
    <xf numFmtId="170" fontId="63" fillId="0" borderId="18" xfId="1" applyNumberFormat="1" applyFont="1" applyFill="1" applyBorder="1" applyAlignment="1" applyProtection="1">
      <protection locked="0"/>
    </xf>
    <xf numFmtId="164" fontId="15" fillId="0" borderId="27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>
      <alignment vertical="center" wrapText="1"/>
    </xf>
    <xf numFmtId="164" fontId="18" fillId="0" borderId="178" xfId="0" applyNumberFormat="1" applyFont="1" applyFill="1" applyBorder="1" applyAlignment="1" applyProtection="1">
      <alignment vertical="center"/>
      <protection locked="0"/>
    </xf>
    <xf numFmtId="164" fontId="17" fillId="0" borderId="179" xfId="0" applyNumberFormat="1" applyFont="1" applyFill="1" applyBorder="1" applyAlignment="1" applyProtection="1">
      <alignment vertical="center"/>
    </xf>
    <xf numFmtId="0" fontId="0" fillId="0" borderId="107" xfId="0" applyFill="1" applyBorder="1"/>
    <xf numFmtId="3" fontId="17" fillId="0" borderId="98" xfId="0" applyNumberFormat="1" applyFont="1" applyFill="1" applyBorder="1" applyAlignment="1" applyProtection="1">
      <alignment vertical="center"/>
    </xf>
    <xf numFmtId="3" fontId="17" fillId="0" borderId="98" xfId="0" quotePrefix="1" applyNumberFormat="1" applyFont="1" applyFill="1" applyBorder="1" applyAlignment="1" applyProtection="1">
      <alignment vertical="center"/>
    </xf>
    <xf numFmtId="3" fontId="17" fillId="0" borderId="98" xfId="0" quotePrefix="1" applyNumberFormat="1" applyFont="1" applyFill="1" applyBorder="1" applyAlignment="1" applyProtection="1">
      <alignment horizontal="center" vertical="center"/>
    </xf>
    <xf numFmtId="169" fontId="23" fillId="0" borderId="95" xfId="7" applyNumberFormat="1" applyFont="1" applyFill="1" applyBorder="1" applyAlignment="1" applyProtection="1">
      <alignment vertical="center"/>
      <protection locked="0"/>
    </xf>
    <xf numFmtId="169" fontId="23" fillId="0" borderId="18" xfId="7" applyNumberFormat="1" applyFont="1" applyFill="1" applyBorder="1" applyAlignment="1" applyProtection="1">
      <alignment vertical="center"/>
      <protection locked="0"/>
    </xf>
    <xf numFmtId="0" fontId="7" fillId="0" borderId="168" xfId="6" applyFont="1" applyFill="1" applyBorder="1" applyAlignment="1" applyProtection="1">
      <alignment horizontal="center" vertical="center" wrapText="1"/>
    </xf>
    <xf numFmtId="0" fontId="7" fillId="0" borderId="169" xfId="6" applyFont="1" applyFill="1" applyBorder="1" applyAlignment="1" applyProtection="1">
      <alignment horizontal="center" vertical="center" wrapText="1"/>
    </xf>
    <xf numFmtId="0" fontId="7" fillId="0" borderId="170" xfId="6" applyFont="1" applyFill="1" applyBorder="1" applyAlignment="1" applyProtection="1">
      <alignment horizontal="center" vertical="center" wrapText="1"/>
    </xf>
    <xf numFmtId="0" fontId="7" fillId="0" borderId="126" xfId="6" applyFont="1" applyFill="1" applyBorder="1" applyAlignment="1" applyProtection="1">
      <alignment horizontal="center" vertical="center" wrapText="1"/>
    </xf>
    <xf numFmtId="164" fontId="25" fillId="0" borderId="55" xfId="6" applyNumberFormat="1" applyFont="1" applyFill="1" applyBorder="1" applyAlignment="1" applyProtection="1">
      <alignment horizontal="center" vertical="center"/>
    </xf>
    <xf numFmtId="164" fontId="25" fillId="0" borderId="56" xfId="6" applyNumberFormat="1" applyFont="1" applyFill="1" applyBorder="1" applyAlignment="1" applyProtection="1">
      <alignment horizontal="center" vertical="center"/>
    </xf>
    <xf numFmtId="164" fontId="25" fillId="0" borderId="57" xfId="6" applyNumberFormat="1" applyFont="1" applyFill="1" applyBorder="1" applyAlignment="1" applyProtection="1">
      <alignment horizontal="center" vertical="center"/>
    </xf>
    <xf numFmtId="2" fontId="7" fillId="0" borderId="44" xfId="6" applyNumberFormat="1" applyFont="1" applyFill="1" applyBorder="1" applyAlignment="1" applyProtection="1">
      <alignment horizontal="center" vertical="center" wrapText="1"/>
    </xf>
    <xf numFmtId="2" fontId="7" fillId="0" borderId="42" xfId="6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7" fillId="0" borderId="49" xfId="0" applyNumberFormat="1" applyFont="1" applyFill="1" applyBorder="1" applyAlignment="1">
      <alignment horizontal="center" vertical="center" wrapText="1"/>
    </xf>
    <xf numFmtId="164" fontId="17" fillId="0" borderId="38" xfId="0" applyNumberFormat="1" applyFont="1" applyFill="1" applyBorder="1" applyAlignment="1">
      <alignment horizontal="center" vertical="center" wrapText="1"/>
    </xf>
    <xf numFmtId="164" fontId="17" fillId="0" borderId="49" xfId="0" applyNumberFormat="1" applyFont="1" applyFill="1" applyBorder="1" applyAlignment="1">
      <alignment horizontal="center" vertical="center"/>
    </xf>
    <xf numFmtId="164" fontId="17" fillId="0" borderId="38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64" fontId="7" fillId="0" borderId="64" xfId="0" applyNumberFormat="1" applyFont="1" applyFill="1" applyBorder="1" applyAlignment="1">
      <alignment horizontal="center" vertical="center" wrapText="1"/>
    </xf>
    <xf numFmtId="164" fontId="7" fillId="0" borderId="50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 wrapText="1"/>
    </xf>
    <xf numFmtId="164" fontId="7" fillId="0" borderId="35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171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0" fontId="7" fillId="4" borderId="55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94" xfId="0" applyFont="1" applyFill="1" applyBorder="1" applyAlignment="1" applyProtection="1">
      <alignment horizontal="center" vertical="center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4" borderId="56" xfId="0" applyFont="1" applyFill="1" applyBorder="1" applyAlignment="1" applyProtection="1">
      <alignment horizontal="center" vertical="center"/>
      <protection locked="0"/>
    </xf>
    <xf numFmtId="0" fontId="7" fillId="4" borderId="65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63" xfId="0" quotePrefix="1" applyFont="1" applyFill="1" applyBorder="1" applyAlignment="1" applyProtection="1">
      <alignment horizontal="center" vertical="center"/>
      <protection locked="0"/>
    </xf>
    <xf numFmtId="0" fontId="7" fillId="0" borderId="94" xfId="0" quotePrefix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15" xfId="6" applyFont="1" applyFill="1" applyBorder="1" applyAlignment="1" applyProtection="1">
      <alignment horizontal="center" vertical="center" wrapText="1"/>
    </xf>
    <xf numFmtId="164" fontId="25" fillId="0" borderId="43" xfId="6" applyNumberFormat="1" applyFont="1" applyFill="1" applyBorder="1" applyAlignment="1" applyProtection="1">
      <alignment horizontal="center" vertical="center"/>
    </xf>
    <xf numFmtId="164" fontId="25" fillId="0" borderId="43" xfId="6" applyNumberFormat="1" applyFont="1" applyFill="1" applyBorder="1" applyAlignment="1" applyProtection="1">
      <alignment horizontal="center" vertical="center"/>
      <protection locked="0"/>
    </xf>
    <xf numFmtId="164" fontId="25" fillId="0" borderId="56" xfId="6" applyNumberFormat="1" applyFont="1" applyFill="1" applyBorder="1" applyAlignment="1" applyProtection="1">
      <alignment horizontal="center" vertical="center"/>
      <protection locked="0"/>
    </xf>
    <xf numFmtId="164" fontId="25" fillId="0" borderId="57" xfId="6" applyNumberFormat="1" applyFont="1" applyFill="1" applyBorder="1" applyAlignment="1" applyProtection="1">
      <alignment horizontal="center" vertical="center"/>
      <protection locked="0"/>
    </xf>
    <xf numFmtId="164" fontId="17" fillId="0" borderId="49" xfId="0" applyNumberFormat="1" applyFont="1" applyFill="1" applyBorder="1" applyAlignment="1" applyProtection="1">
      <alignment horizontal="center" vertical="center" wrapText="1"/>
    </xf>
    <xf numFmtId="164" fontId="17" fillId="0" borderId="39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44" xfId="0" applyNumberFormat="1" applyFont="1" applyFill="1" applyBorder="1" applyAlignment="1">
      <alignment horizontal="center" vertical="center" wrapText="1"/>
    </xf>
    <xf numFmtId="164" fontId="7" fillId="0" borderId="42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0" fontId="39" fillId="0" borderId="0" xfId="8" applyFont="1" applyFill="1" applyAlignment="1">
      <alignment horizontal="center" vertical="center" wrapText="1"/>
    </xf>
    <xf numFmtId="0" fontId="39" fillId="0" borderId="1" xfId="8" applyFont="1" applyFill="1" applyBorder="1" applyAlignment="1">
      <alignment horizontal="center"/>
    </xf>
    <xf numFmtId="3" fontId="50" fillId="0" borderId="0" xfId="0" applyNumberFormat="1" applyFont="1" applyFill="1" applyAlignment="1">
      <alignment horizontal="center" vertical="top" wrapText="1"/>
    </xf>
    <xf numFmtId="3" fontId="52" fillId="0" borderId="29" xfId="0" applyNumberFormat="1" applyFont="1" applyFill="1" applyBorder="1" applyAlignment="1">
      <alignment horizontal="center" wrapText="1"/>
    </xf>
    <xf numFmtId="3" fontId="52" fillId="0" borderId="3" xfId="0" applyNumberFormat="1" applyFont="1" applyFill="1" applyBorder="1" applyAlignment="1">
      <alignment horizontal="center" wrapText="1"/>
    </xf>
    <xf numFmtId="0" fontId="57" fillId="0" borderId="1" xfId="8" applyFont="1" applyFill="1" applyBorder="1" applyAlignment="1">
      <alignment horizontal="center" wrapText="1"/>
    </xf>
    <xf numFmtId="0" fontId="57" fillId="0" borderId="1" xfId="8" applyFont="1" applyFill="1" applyBorder="1" applyAlignment="1">
      <alignment horizontal="center"/>
    </xf>
    <xf numFmtId="3" fontId="51" fillId="0" borderId="29" xfId="0" applyNumberFormat="1" applyFont="1" applyFill="1" applyBorder="1" applyAlignment="1">
      <alignment horizontal="left" wrapText="1"/>
    </xf>
    <xf numFmtId="3" fontId="51" fillId="0" borderId="3" xfId="0" applyNumberFormat="1" applyFont="1" applyFill="1" applyBorder="1" applyAlignment="1">
      <alignment horizontal="left" wrapText="1"/>
    </xf>
    <xf numFmtId="3" fontId="52" fillId="0" borderId="29" xfId="0" applyNumberFormat="1" applyFont="1" applyFill="1" applyBorder="1" applyAlignment="1">
      <alignment horizontal="center"/>
    </xf>
    <xf numFmtId="3" fontId="52" fillId="0" borderId="3" xfId="0" applyNumberFormat="1" applyFont="1" applyFill="1" applyBorder="1" applyAlignment="1">
      <alignment horizontal="center"/>
    </xf>
    <xf numFmtId="0" fontId="52" fillId="0" borderId="29" xfId="8" applyFont="1" applyFill="1" applyBorder="1" applyAlignment="1">
      <alignment horizontal="center"/>
    </xf>
    <xf numFmtId="0" fontId="52" fillId="0" borderId="3" xfId="8" applyFont="1" applyFill="1" applyBorder="1" applyAlignment="1">
      <alignment horizontal="center"/>
    </xf>
    <xf numFmtId="0" fontId="27" fillId="0" borderId="0" xfId="7" applyFont="1" applyFill="1" applyAlignment="1" applyProtection="1">
      <alignment horizontal="center" vertical="center" wrapText="1"/>
    </xf>
    <xf numFmtId="0" fontId="19" fillId="0" borderId="0" xfId="7" applyFont="1" applyFill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7"/>
  <sheetViews>
    <sheetView zoomScale="90" zoomScaleNormal="90" workbookViewId="0">
      <selection activeCell="E106" sqref="E106"/>
    </sheetView>
  </sheetViews>
  <sheetFormatPr defaultRowHeight="15.75"/>
  <cols>
    <col min="1" max="1" width="8.83203125" style="144" customWidth="1"/>
    <col min="2" max="2" width="62.83203125" style="144" customWidth="1"/>
    <col min="3" max="3" width="15.1640625" style="145" customWidth="1"/>
    <col min="4" max="4" width="15.83203125" style="145" customWidth="1"/>
    <col min="5" max="5" width="14.6640625" style="145" customWidth="1"/>
    <col min="6" max="6" width="12.1640625" style="743" customWidth="1"/>
    <col min="7" max="7" width="13" style="21" bestFit="1" customWidth="1"/>
    <col min="8" max="16384" width="9.33203125" style="21"/>
  </cols>
  <sheetData>
    <row r="1" spans="1:7" ht="15.95" customHeight="1">
      <c r="A1" s="342" t="s">
        <v>601</v>
      </c>
      <c r="B1" s="342"/>
      <c r="C1" s="342"/>
      <c r="D1" s="342"/>
      <c r="E1" s="342"/>
    </row>
    <row r="2" spans="1:7" ht="15.95" customHeight="1" thickBot="1">
      <c r="A2" s="148" t="s">
        <v>1</v>
      </c>
      <c r="B2" s="148"/>
      <c r="C2" s="87"/>
      <c r="D2" s="87"/>
      <c r="E2" s="87" t="s">
        <v>632</v>
      </c>
    </row>
    <row r="3" spans="1:7" ht="15.95" customHeight="1">
      <c r="A3" s="1210" t="s">
        <v>271</v>
      </c>
      <c r="B3" s="1208" t="s">
        <v>4</v>
      </c>
      <c r="C3" s="1212" t="s">
        <v>869</v>
      </c>
      <c r="D3" s="1213"/>
      <c r="E3" s="1213"/>
      <c r="F3" s="1215" t="s">
        <v>667</v>
      </c>
    </row>
    <row r="4" spans="1:7" ht="38.1" customHeight="1" thickBot="1">
      <c r="A4" s="1211"/>
      <c r="B4" s="1209"/>
      <c r="C4" s="151" t="s">
        <v>5</v>
      </c>
      <c r="D4" s="151" t="s">
        <v>6</v>
      </c>
      <c r="E4" s="729" t="s">
        <v>7</v>
      </c>
      <c r="F4" s="1216"/>
    </row>
    <row r="5" spans="1:7" s="22" customFormat="1" ht="12" customHeight="1" thickBot="1">
      <c r="A5" s="460">
        <v>1</v>
      </c>
      <c r="B5" s="462">
        <v>2</v>
      </c>
      <c r="C5" s="458">
        <v>3</v>
      </c>
      <c r="D5" s="19">
        <v>4</v>
      </c>
      <c r="E5" s="730">
        <v>5</v>
      </c>
      <c r="F5" s="759">
        <v>6</v>
      </c>
    </row>
    <row r="6" spans="1:7" s="22" customFormat="1" ht="12" customHeight="1" thickBot="1">
      <c r="A6" s="460" t="s">
        <v>8</v>
      </c>
      <c r="B6" s="549" t="s">
        <v>443</v>
      </c>
      <c r="C6" s="540">
        <f>SUM(C15+C7)</f>
        <v>999569200</v>
      </c>
      <c r="D6" s="540">
        <f>SUM(D15+D7)</f>
        <v>1117775842</v>
      </c>
      <c r="E6" s="731">
        <f>SUM(E15+E7)</f>
        <v>1090587390</v>
      </c>
      <c r="F6" s="755">
        <f t="shared" ref="F6:F15" si="0">E6/D6*100</f>
        <v>97.567629306484875</v>
      </c>
    </row>
    <row r="7" spans="1:7" s="1" customFormat="1" ht="12" customHeight="1" thickBot="1">
      <c r="A7" s="538" t="s">
        <v>444</v>
      </c>
      <c r="B7" s="463" t="s">
        <v>353</v>
      </c>
      <c r="C7" s="459">
        <f>SUM(C8:C14)</f>
        <v>817600022</v>
      </c>
      <c r="D7" s="459">
        <f>SUM(D8:D14)</f>
        <v>933704121</v>
      </c>
      <c r="E7" s="732">
        <f>SUM(E8:E14)</f>
        <v>933703586</v>
      </c>
      <c r="F7" s="755">
        <f t="shared" si="0"/>
        <v>99.999942701334604</v>
      </c>
      <c r="G7" s="1099"/>
    </row>
    <row r="8" spans="1:7" s="1" customFormat="1" ht="12" customHeight="1">
      <c r="A8" s="436" t="s">
        <v>272</v>
      </c>
      <c r="B8" s="437" t="s">
        <v>273</v>
      </c>
      <c r="C8" s="534">
        <v>216365044</v>
      </c>
      <c r="D8" s="534">
        <v>236410164</v>
      </c>
      <c r="E8" s="534">
        <v>236410164</v>
      </c>
      <c r="F8" s="744">
        <f t="shared" si="0"/>
        <v>100</v>
      </c>
      <c r="G8" s="1099"/>
    </row>
    <row r="9" spans="1:7" s="1" customFormat="1" ht="12" customHeight="1">
      <c r="A9" s="439" t="s">
        <v>274</v>
      </c>
      <c r="B9" s="440" t="s">
        <v>354</v>
      </c>
      <c r="C9" s="441">
        <v>287872260</v>
      </c>
      <c r="D9" s="441">
        <v>348095205</v>
      </c>
      <c r="E9" s="441">
        <v>348095205</v>
      </c>
      <c r="F9" s="744">
        <f t="shared" si="0"/>
        <v>100</v>
      </c>
      <c r="G9" s="1099"/>
    </row>
    <row r="10" spans="1:7" s="1" customFormat="1" ht="12.75">
      <c r="A10" s="439" t="s">
        <v>729</v>
      </c>
      <c r="B10" s="440" t="s">
        <v>731</v>
      </c>
      <c r="C10" s="441">
        <v>142063704</v>
      </c>
      <c r="D10" s="441">
        <v>160352658</v>
      </c>
      <c r="E10" s="441">
        <v>160352658</v>
      </c>
      <c r="F10" s="744">
        <f t="shared" si="0"/>
        <v>100</v>
      </c>
      <c r="G10" s="1099"/>
    </row>
    <row r="11" spans="1:7" s="1" customFormat="1" ht="12.75">
      <c r="A11" s="439" t="s">
        <v>728</v>
      </c>
      <c r="B11" s="440" t="s">
        <v>730</v>
      </c>
      <c r="C11" s="441">
        <v>151324043</v>
      </c>
      <c r="D11" s="441">
        <v>142392873</v>
      </c>
      <c r="E11" s="441">
        <v>142392873</v>
      </c>
      <c r="F11" s="744">
        <f t="shared" si="0"/>
        <v>100</v>
      </c>
      <c r="G11" s="1099"/>
    </row>
    <row r="12" spans="1:7" s="1" customFormat="1" ht="12" customHeight="1">
      <c r="A12" s="439" t="s">
        <v>277</v>
      </c>
      <c r="B12" s="440" t="s">
        <v>278</v>
      </c>
      <c r="C12" s="441">
        <v>19974971</v>
      </c>
      <c r="D12" s="441">
        <v>21948971</v>
      </c>
      <c r="E12" s="441">
        <v>21948971</v>
      </c>
      <c r="F12" s="744">
        <f t="shared" si="0"/>
        <v>100</v>
      </c>
      <c r="G12" s="1099"/>
    </row>
    <row r="13" spans="1:7" s="1" customFormat="1" ht="12" customHeight="1">
      <c r="A13" s="439" t="s">
        <v>279</v>
      </c>
      <c r="B13" s="440" t="s">
        <v>665</v>
      </c>
      <c r="C13" s="441"/>
      <c r="D13" s="441">
        <v>21676930</v>
      </c>
      <c r="E13" s="699">
        <v>21676395</v>
      </c>
      <c r="F13" s="744">
        <f t="shared" si="0"/>
        <v>99.9975319383326</v>
      </c>
      <c r="G13" s="1099"/>
    </row>
    <row r="14" spans="1:7" s="1" customFormat="1" ht="12" customHeight="1" thickBot="1">
      <c r="A14" s="449" t="s">
        <v>280</v>
      </c>
      <c r="B14" s="450" t="s">
        <v>629</v>
      </c>
      <c r="C14" s="451"/>
      <c r="D14" s="536">
        <v>2827320</v>
      </c>
      <c r="E14" s="536">
        <v>2827320</v>
      </c>
      <c r="F14" s="744">
        <f t="shared" si="0"/>
        <v>100</v>
      </c>
      <c r="G14" s="1099"/>
    </row>
    <row r="15" spans="1:7" s="1" customFormat="1" ht="12" customHeight="1" thickBot="1">
      <c r="A15" s="539" t="s">
        <v>445</v>
      </c>
      <c r="B15" s="456" t="s">
        <v>361</v>
      </c>
      <c r="C15" s="580">
        <f>SUM(C16:C20)</f>
        <v>181969178</v>
      </c>
      <c r="D15" s="580">
        <f>SUM(D16:D20)</f>
        <v>184071721</v>
      </c>
      <c r="E15" s="708">
        <f>SUM(E16:E20)</f>
        <v>156883804</v>
      </c>
      <c r="F15" s="757">
        <f t="shared" si="0"/>
        <v>85.229715432497102</v>
      </c>
      <c r="G15" s="1099"/>
    </row>
    <row r="16" spans="1:7" s="1" customFormat="1" ht="12" customHeight="1">
      <c r="A16" s="452" t="s">
        <v>281</v>
      </c>
      <c r="B16" s="453" t="s">
        <v>282</v>
      </c>
      <c r="C16" s="454"/>
      <c r="D16" s="454"/>
      <c r="E16" s="734"/>
      <c r="F16" s="744"/>
      <c r="G16" s="1099"/>
    </row>
    <row r="17" spans="1:7" s="1" customFormat="1" ht="12" customHeight="1">
      <c r="A17" s="439" t="s">
        <v>283</v>
      </c>
      <c r="B17" s="440" t="s">
        <v>357</v>
      </c>
      <c r="C17" s="441"/>
      <c r="D17" s="441"/>
      <c r="E17" s="733"/>
      <c r="F17" s="742"/>
      <c r="G17" s="1099"/>
    </row>
    <row r="18" spans="1:7" s="1" customFormat="1" ht="12" customHeight="1">
      <c r="A18" s="439" t="s">
        <v>284</v>
      </c>
      <c r="B18" s="440" t="s">
        <v>358</v>
      </c>
      <c r="C18" s="441"/>
      <c r="D18" s="441"/>
      <c r="E18" s="733"/>
      <c r="F18" s="742"/>
    </row>
    <row r="19" spans="1:7" s="1" customFormat="1" ht="12" customHeight="1">
      <c r="A19" s="439" t="s">
        <v>285</v>
      </c>
      <c r="B19" s="440" t="s">
        <v>359</v>
      </c>
      <c r="C19" s="441"/>
      <c r="D19" s="441"/>
      <c r="E19" s="733"/>
      <c r="F19" s="742"/>
    </row>
    <row r="20" spans="1:7" s="1" customFormat="1" ht="12" customHeight="1">
      <c r="A20" s="439" t="s">
        <v>286</v>
      </c>
      <c r="B20" s="440" t="s">
        <v>360</v>
      </c>
      <c r="C20" s="441">
        <v>181969178</v>
      </c>
      <c r="D20" s="441">
        <v>184071721</v>
      </c>
      <c r="E20" s="733">
        <v>156883804</v>
      </c>
      <c r="F20" s="742">
        <f>E20/D20*100</f>
        <v>85.229715432497102</v>
      </c>
    </row>
    <row r="21" spans="1:7" s="470" customFormat="1" ht="12" customHeight="1" thickBot="1">
      <c r="A21" s="488" t="s">
        <v>286</v>
      </c>
      <c r="B21" s="489" t="s">
        <v>418</v>
      </c>
      <c r="C21" s="490"/>
      <c r="D21" s="490"/>
      <c r="E21" s="735"/>
      <c r="F21" s="746"/>
    </row>
    <row r="22" spans="1:7" s="1" customFormat="1" ht="12" customHeight="1" thickBot="1">
      <c r="A22" s="455" t="s">
        <v>10</v>
      </c>
      <c r="B22" s="466" t="s">
        <v>362</v>
      </c>
      <c r="C22" s="580">
        <f>SUM(C23:C27)</f>
        <v>842517185</v>
      </c>
      <c r="D22" s="580">
        <f>SUM(D23:D27)</f>
        <v>823727089</v>
      </c>
      <c r="E22" s="708">
        <f>SUM(E23:E27)</f>
        <v>371362884</v>
      </c>
      <c r="F22" s="757">
        <f>E22/D22*100</f>
        <v>45.083242855450152</v>
      </c>
    </row>
    <row r="23" spans="1:7" s="1" customFormat="1" ht="12" customHeight="1">
      <c r="A23" s="452" t="s">
        <v>287</v>
      </c>
      <c r="B23" s="453" t="s">
        <v>288</v>
      </c>
      <c r="C23" s="465"/>
      <c r="D23" s="477"/>
      <c r="E23" s="736"/>
      <c r="F23" s="744"/>
    </row>
    <row r="24" spans="1:7" s="1" customFormat="1" ht="12" customHeight="1">
      <c r="A24" s="439" t="s">
        <v>289</v>
      </c>
      <c r="B24" s="440" t="s">
        <v>363</v>
      </c>
      <c r="C24" s="442"/>
      <c r="D24" s="442"/>
      <c r="E24" s="737"/>
      <c r="F24" s="742"/>
    </row>
    <row r="25" spans="1:7" s="1" customFormat="1" ht="12" customHeight="1">
      <c r="A25" s="439" t="s">
        <v>290</v>
      </c>
      <c r="B25" s="571" t="s">
        <v>364</v>
      </c>
      <c r="C25" s="441"/>
      <c r="D25" s="441"/>
      <c r="E25" s="733"/>
      <c r="F25" s="742"/>
    </row>
    <row r="26" spans="1:7" s="1" customFormat="1" ht="12" customHeight="1">
      <c r="A26" s="449" t="s">
        <v>291</v>
      </c>
      <c r="B26" s="572" t="s">
        <v>365</v>
      </c>
      <c r="C26" s="464"/>
      <c r="D26" s="464"/>
      <c r="E26" s="738"/>
      <c r="F26" s="742"/>
    </row>
    <row r="27" spans="1:7" s="1" customFormat="1" ht="12" customHeight="1">
      <c r="A27" s="487" t="s">
        <v>292</v>
      </c>
      <c r="B27" s="486" t="s">
        <v>366</v>
      </c>
      <c r="C27" s="203">
        <v>842517185</v>
      </c>
      <c r="D27" s="203">
        <v>823727089</v>
      </c>
      <c r="E27" s="739">
        <v>371362884</v>
      </c>
      <c r="F27" s="742">
        <f>E27/D27*100</f>
        <v>45.083242855450152</v>
      </c>
    </row>
    <row r="28" spans="1:7" s="470" customFormat="1" ht="12.75" customHeight="1" thickBot="1">
      <c r="A28" s="488" t="s">
        <v>292</v>
      </c>
      <c r="B28" s="489" t="s">
        <v>418</v>
      </c>
      <c r="C28" s="490"/>
      <c r="D28" s="490"/>
      <c r="E28" s="735">
        <v>356300000</v>
      </c>
      <c r="F28" s="746"/>
    </row>
    <row r="29" spans="1:7" s="1" customFormat="1" ht="12" customHeight="1" thickBot="1">
      <c r="A29" s="455" t="s">
        <v>11</v>
      </c>
      <c r="B29" s="466" t="s">
        <v>373</v>
      </c>
      <c r="C29" s="580">
        <f>SUM(C31+C33+C38)</f>
        <v>164800000</v>
      </c>
      <c r="D29" s="580">
        <f>SUM(D31+D33+D38)</f>
        <v>164800000</v>
      </c>
      <c r="E29" s="708">
        <f>SUM(E31+E33+E38)</f>
        <v>178046686</v>
      </c>
      <c r="F29" s="757">
        <f>E29/D29*100</f>
        <v>108.03803762135922</v>
      </c>
    </row>
    <row r="30" spans="1:7" s="1" customFormat="1" ht="12" customHeight="1">
      <c r="A30" s="452" t="s">
        <v>293</v>
      </c>
      <c r="B30" s="453" t="s">
        <v>294</v>
      </c>
      <c r="C30" s="454">
        <v>154000000</v>
      </c>
      <c r="D30" s="454">
        <v>154000000</v>
      </c>
      <c r="E30" s="507">
        <v>170941167</v>
      </c>
      <c r="F30" s="744">
        <f>E30/D30*100</f>
        <v>111.00075779220779</v>
      </c>
    </row>
    <row r="31" spans="1:7" s="1" customFormat="1" ht="12" customHeight="1">
      <c r="A31" s="439" t="s">
        <v>295</v>
      </c>
      <c r="B31" s="440" t="s">
        <v>296</v>
      </c>
      <c r="C31" s="469">
        <v>14000000</v>
      </c>
      <c r="D31" s="469">
        <v>14000000</v>
      </c>
      <c r="E31" s="513">
        <v>13309634</v>
      </c>
      <c r="F31" s="744">
        <f t="shared" ref="F31:F38" si="1">E31/D31*100</f>
        <v>95.068814285714282</v>
      </c>
    </row>
    <row r="32" spans="1:7" s="470" customFormat="1" ht="12" customHeight="1">
      <c r="A32" s="467" t="s">
        <v>295</v>
      </c>
      <c r="B32" s="468" t="s">
        <v>367</v>
      </c>
      <c r="C32" s="469">
        <v>14000000</v>
      </c>
      <c r="D32" s="469">
        <v>14000000</v>
      </c>
      <c r="E32" s="513">
        <v>13309634</v>
      </c>
      <c r="F32" s="744">
        <f t="shared" si="1"/>
        <v>95.068814285714282</v>
      </c>
    </row>
    <row r="33" spans="1:6" s="1" customFormat="1" ht="12" customHeight="1">
      <c r="A33" s="439" t="s">
        <v>370</v>
      </c>
      <c r="B33" s="471" t="s">
        <v>371</v>
      </c>
      <c r="C33" s="469">
        <v>140000000</v>
      </c>
      <c r="D33" s="469">
        <v>140000000</v>
      </c>
      <c r="E33" s="513">
        <v>157631533</v>
      </c>
      <c r="F33" s="744">
        <f t="shared" si="1"/>
        <v>112.59395214285715</v>
      </c>
    </row>
    <row r="34" spans="1:6" s="1" customFormat="1" ht="12" customHeight="1">
      <c r="A34" s="439" t="s">
        <v>297</v>
      </c>
      <c r="B34" s="472" t="s">
        <v>372</v>
      </c>
      <c r="C34" s="469">
        <v>140000000</v>
      </c>
      <c r="D34" s="469">
        <v>140000000</v>
      </c>
      <c r="E34" s="513">
        <v>157631533</v>
      </c>
      <c r="F34" s="744">
        <f t="shared" si="1"/>
        <v>112.59395214285715</v>
      </c>
    </row>
    <row r="35" spans="1:6" s="470" customFormat="1" ht="12" customHeight="1">
      <c r="A35" s="467" t="s">
        <v>297</v>
      </c>
      <c r="B35" s="473" t="s">
        <v>368</v>
      </c>
      <c r="C35" s="469">
        <v>140000000</v>
      </c>
      <c r="D35" s="469">
        <v>140000000</v>
      </c>
      <c r="E35" s="513">
        <v>157631533</v>
      </c>
      <c r="F35" s="744">
        <f t="shared" si="1"/>
        <v>112.59395214285715</v>
      </c>
    </row>
    <row r="36" spans="1:6" s="1" customFormat="1" ht="12" customHeight="1">
      <c r="A36" s="439" t="s">
        <v>298</v>
      </c>
      <c r="B36" s="474" t="s">
        <v>299</v>
      </c>
      <c r="C36" s="706"/>
      <c r="D36" s="706"/>
      <c r="E36" s="707"/>
      <c r="F36" s="927" t="s">
        <v>741</v>
      </c>
    </row>
    <row r="37" spans="1:6" s="1" customFormat="1" ht="12" customHeight="1">
      <c r="A37" s="439" t="s">
        <v>300</v>
      </c>
      <c r="B37" s="474" t="s">
        <v>301</v>
      </c>
      <c r="C37" s="446"/>
      <c r="D37" s="446"/>
      <c r="E37" s="523"/>
      <c r="F37" s="744"/>
    </row>
    <row r="38" spans="1:6" s="1" customFormat="1" ht="12" customHeight="1" thickBot="1">
      <c r="A38" s="449" t="s">
        <v>302</v>
      </c>
      <c r="B38" s="450" t="s">
        <v>303</v>
      </c>
      <c r="C38" s="476">
        <v>10800000</v>
      </c>
      <c r="D38" s="476">
        <v>10800000</v>
      </c>
      <c r="E38" s="515">
        <v>7105519</v>
      </c>
      <c r="F38" s="744">
        <f t="shared" si="1"/>
        <v>65.791842592592602</v>
      </c>
    </row>
    <row r="39" spans="1:6" s="1" customFormat="1" ht="12" customHeight="1" thickBot="1">
      <c r="A39" s="455" t="s">
        <v>12</v>
      </c>
      <c r="B39" s="466" t="s">
        <v>374</v>
      </c>
      <c r="C39" s="580">
        <f>SUM(C40:C49)</f>
        <v>197401704</v>
      </c>
      <c r="D39" s="580">
        <f>SUM(D40:D49)</f>
        <v>200421760</v>
      </c>
      <c r="E39" s="708">
        <f>SUM(E40:E50)</f>
        <v>181443788</v>
      </c>
      <c r="F39" s="745">
        <f>E39/D39*100</f>
        <v>90.530982264600411</v>
      </c>
    </row>
    <row r="40" spans="1:6" s="1" customFormat="1" ht="12" customHeight="1">
      <c r="A40" s="452" t="s">
        <v>304</v>
      </c>
      <c r="B40" s="453" t="s">
        <v>305</v>
      </c>
      <c r="C40" s="477">
        <v>32200000</v>
      </c>
      <c r="D40" s="477">
        <v>32200000</v>
      </c>
      <c r="E40" s="517">
        <v>20439265</v>
      </c>
      <c r="F40" s="744">
        <f>E40/D40*100</f>
        <v>63.475978260869567</v>
      </c>
    </row>
    <row r="41" spans="1:6" s="1" customFormat="1" ht="12" customHeight="1">
      <c r="A41" s="439" t="s">
        <v>306</v>
      </c>
      <c r="B41" s="440" t="s">
        <v>307</v>
      </c>
      <c r="C41" s="444">
        <v>120788937</v>
      </c>
      <c r="D41" s="444">
        <v>123166934</v>
      </c>
      <c r="E41" s="688">
        <v>95146105</v>
      </c>
      <c r="F41" s="744">
        <f>E41/D41*100</f>
        <v>77.24971460278455</v>
      </c>
    </row>
    <row r="42" spans="1:6" s="1" customFormat="1" ht="12" customHeight="1">
      <c r="A42" s="439" t="s">
        <v>308</v>
      </c>
      <c r="B42" s="440" t="s">
        <v>309</v>
      </c>
      <c r="C42" s="444">
        <v>4589506</v>
      </c>
      <c r="D42" s="444">
        <v>4589506</v>
      </c>
      <c r="E42" s="688">
        <v>19931565</v>
      </c>
      <c r="F42" s="744">
        <f>E42/D42*100</f>
        <v>434.28562899797936</v>
      </c>
    </row>
    <row r="43" spans="1:6" s="1" customFormat="1" ht="12" customHeight="1">
      <c r="A43" s="439" t="s">
        <v>310</v>
      </c>
      <c r="B43" s="440" t="s">
        <v>311</v>
      </c>
      <c r="C43" s="445"/>
      <c r="D43" s="445"/>
      <c r="E43" s="1047"/>
      <c r="F43" s="744"/>
    </row>
    <row r="44" spans="1:6" s="1" customFormat="1" ht="12" customHeight="1">
      <c r="A44" s="439" t="s">
        <v>312</v>
      </c>
      <c r="B44" s="440" t="s">
        <v>313</v>
      </c>
      <c r="C44" s="444">
        <v>13445714</v>
      </c>
      <c r="D44" s="444">
        <v>13445714</v>
      </c>
      <c r="E44" s="688">
        <v>13327325</v>
      </c>
      <c r="F44" s="744">
        <f>E44/D44*100</f>
        <v>99.119503806194302</v>
      </c>
    </row>
    <row r="45" spans="1:6" s="1" customFormat="1" ht="12" customHeight="1">
      <c r="A45" s="439" t="s">
        <v>314</v>
      </c>
      <c r="B45" s="440" t="s">
        <v>315</v>
      </c>
      <c r="C45" s="444">
        <v>26377547</v>
      </c>
      <c r="D45" s="444">
        <v>27019606</v>
      </c>
      <c r="E45" s="688">
        <v>25967501</v>
      </c>
      <c r="F45" s="744">
        <f>E45/D45*100</f>
        <v>96.106142332349336</v>
      </c>
    </row>
    <row r="46" spans="1:6" s="1" customFormat="1" ht="12" customHeight="1">
      <c r="A46" s="439" t="s">
        <v>316</v>
      </c>
      <c r="B46" s="440" t="s">
        <v>317</v>
      </c>
      <c r="C46" s="444"/>
      <c r="D46" s="444"/>
      <c r="E46" s="688"/>
      <c r="F46" s="744"/>
    </row>
    <row r="47" spans="1:6" s="1" customFormat="1" ht="12" customHeight="1">
      <c r="A47" s="439" t="s">
        <v>318</v>
      </c>
      <c r="B47" s="440" t="s">
        <v>319</v>
      </c>
      <c r="C47" s="444"/>
      <c r="D47" s="444"/>
      <c r="E47" s="688">
        <v>139</v>
      </c>
      <c r="F47" s="742"/>
    </row>
    <row r="48" spans="1:6" s="1" customFormat="1" ht="12" customHeight="1">
      <c r="A48" s="439" t="s">
        <v>320</v>
      </c>
      <c r="B48" s="440" t="s">
        <v>321</v>
      </c>
      <c r="C48" s="444"/>
      <c r="D48" s="444"/>
      <c r="E48" s="688"/>
      <c r="F48" s="742"/>
    </row>
    <row r="49" spans="1:6" s="1" customFormat="1" ht="12" customHeight="1">
      <c r="A49" s="725" t="s">
        <v>322</v>
      </c>
      <c r="B49" s="726" t="s">
        <v>630</v>
      </c>
      <c r="C49" s="1048"/>
      <c r="D49" s="1048"/>
      <c r="E49" s="1050">
        <v>43000</v>
      </c>
      <c r="F49" s="742"/>
    </row>
    <row r="50" spans="1:6" s="1" customFormat="1" ht="12" customHeight="1" thickBot="1">
      <c r="A50" s="721" t="s">
        <v>641</v>
      </c>
      <c r="B50" s="722" t="s">
        <v>642</v>
      </c>
      <c r="C50" s="1049"/>
      <c r="D50" s="1049"/>
      <c r="E50" s="688">
        <v>6588888</v>
      </c>
      <c r="F50" s="747"/>
    </row>
    <row r="51" spans="1:6" s="1" customFormat="1" ht="12" customHeight="1" thickBot="1">
      <c r="A51" s="455" t="s">
        <v>13</v>
      </c>
      <c r="B51" s="466" t="s">
        <v>375</v>
      </c>
      <c r="C51" s="580">
        <f>SUM(C52:C56)</f>
        <v>108247394</v>
      </c>
      <c r="D51" s="580">
        <f>SUM(D52:D56)</f>
        <v>105227338</v>
      </c>
      <c r="E51" s="708">
        <f>SUM(E52:E56)</f>
        <v>0</v>
      </c>
      <c r="F51" s="745">
        <f>E51/D51*100</f>
        <v>0</v>
      </c>
    </row>
    <row r="52" spans="1:6" s="1" customFormat="1" ht="12" customHeight="1">
      <c r="A52" s="452" t="s">
        <v>325</v>
      </c>
      <c r="B52" s="453" t="s">
        <v>326</v>
      </c>
      <c r="C52" s="481"/>
      <c r="D52" s="481"/>
      <c r="E52" s="1051"/>
      <c r="F52" s="744"/>
    </row>
    <row r="53" spans="1:6" s="1" customFormat="1" ht="12" customHeight="1">
      <c r="A53" s="439" t="s">
        <v>327</v>
      </c>
      <c r="B53" s="440" t="s">
        <v>328</v>
      </c>
      <c r="C53" s="444">
        <v>108247394</v>
      </c>
      <c r="D53" s="444">
        <v>105227338</v>
      </c>
      <c r="E53" s="688"/>
      <c r="F53" s="742">
        <f>E53/D53*100</f>
        <v>0</v>
      </c>
    </row>
    <row r="54" spans="1:6" s="1" customFormat="1" ht="12" customHeight="1">
      <c r="A54" s="439" t="s">
        <v>329</v>
      </c>
      <c r="B54" s="440" t="s">
        <v>330</v>
      </c>
      <c r="C54" s="444"/>
      <c r="D54" s="444"/>
      <c r="E54" s="688"/>
      <c r="F54" s="742"/>
    </row>
    <row r="55" spans="1:6" s="1" customFormat="1" ht="12" customHeight="1">
      <c r="A55" s="439" t="s">
        <v>331</v>
      </c>
      <c r="B55" s="440" t="s">
        <v>332</v>
      </c>
      <c r="C55" s="444"/>
      <c r="D55" s="444"/>
      <c r="E55" s="688"/>
      <c r="F55" s="742"/>
    </row>
    <row r="56" spans="1:6" s="1" customFormat="1" ht="13.5" thickBot="1">
      <c r="A56" s="449" t="s">
        <v>333</v>
      </c>
      <c r="B56" s="450" t="s">
        <v>334</v>
      </c>
      <c r="C56" s="480"/>
      <c r="D56" s="480"/>
      <c r="E56" s="801"/>
      <c r="F56" s="747"/>
    </row>
    <row r="57" spans="1:6" s="1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>
        <f>SUM(D58:D60)</f>
        <v>0</v>
      </c>
      <c r="E57" s="1052">
        <f>SUM(E58:E60)</f>
        <v>40000</v>
      </c>
      <c r="F57" s="757"/>
    </row>
    <row r="58" spans="1:6" s="1" customFormat="1" ht="12" customHeight="1">
      <c r="A58" s="452" t="s">
        <v>335</v>
      </c>
      <c r="B58" s="453" t="s">
        <v>376</v>
      </c>
      <c r="C58" s="481"/>
      <c r="D58" s="481"/>
      <c r="E58" s="1051"/>
      <c r="F58" s="744"/>
    </row>
    <row r="59" spans="1:6" s="1" customFormat="1" ht="12" customHeight="1">
      <c r="A59" s="439" t="s">
        <v>793</v>
      </c>
      <c r="B59" s="440" t="s">
        <v>377</v>
      </c>
      <c r="C59" s="706">
        <v>0</v>
      </c>
      <c r="D59" s="706">
        <v>0</v>
      </c>
      <c r="E59" s="1053">
        <v>0</v>
      </c>
      <c r="F59" s="742"/>
    </row>
    <row r="60" spans="1:6" s="1" customFormat="1" ht="12" customHeight="1">
      <c r="A60" s="439" t="s">
        <v>671</v>
      </c>
      <c r="B60" s="440" t="s">
        <v>336</v>
      </c>
      <c r="C60" s="444">
        <v>0</v>
      </c>
      <c r="D60" s="444"/>
      <c r="E60" s="688">
        <v>40000</v>
      </c>
      <c r="F60" s="742"/>
    </row>
    <row r="61" spans="1:6" s="470" customFormat="1" ht="12" customHeight="1" thickBot="1">
      <c r="A61" s="483" t="s">
        <v>671</v>
      </c>
      <c r="B61" s="484" t="s">
        <v>380</v>
      </c>
      <c r="C61" s="485"/>
      <c r="D61" s="485"/>
      <c r="E61" s="1054"/>
      <c r="F61" s="746"/>
    </row>
    <row r="62" spans="1:6" s="1" customFormat="1" ht="12" customHeight="1" thickBot="1">
      <c r="A62" s="455" t="s">
        <v>15</v>
      </c>
      <c r="B62" s="456" t="s">
        <v>387</v>
      </c>
      <c r="C62" s="580">
        <f>SUM(C63:C65)</f>
        <v>0</v>
      </c>
      <c r="D62" s="580">
        <f>SUM(D63:D65)</f>
        <v>0</v>
      </c>
      <c r="E62" s="708">
        <f>SUM(E63:E65)</f>
        <v>0</v>
      </c>
      <c r="F62" s="757"/>
    </row>
    <row r="63" spans="1:6" s="1" customFormat="1" ht="12" customHeight="1">
      <c r="A63" s="452" t="s">
        <v>337</v>
      </c>
      <c r="B63" s="453" t="s">
        <v>382</v>
      </c>
      <c r="C63" s="477"/>
      <c r="D63" s="477"/>
      <c r="E63" s="736"/>
      <c r="F63" s="744"/>
    </row>
    <row r="64" spans="1:6" s="1" customFormat="1" ht="12" customHeight="1">
      <c r="A64" s="439" t="s">
        <v>794</v>
      </c>
      <c r="B64" s="440" t="s">
        <v>383</v>
      </c>
      <c r="C64" s="444"/>
      <c r="D64" s="444"/>
      <c r="E64" s="688"/>
      <c r="F64" s="742"/>
    </row>
    <row r="65" spans="1:7" s="1" customFormat="1" ht="12" customHeight="1">
      <c r="A65" s="439" t="s">
        <v>613</v>
      </c>
      <c r="B65" s="440" t="s">
        <v>338</v>
      </c>
      <c r="C65" s="706"/>
      <c r="D65" s="706"/>
      <c r="E65" s="1053"/>
      <c r="F65" s="742"/>
    </row>
    <row r="66" spans="1:7" s="470" customFormat="1" ht="12" customHeight="1" thickBot="1">
      <c r="A66" s="483" t="s">
        <v>613</v>
      </c>
      <c r="B66" s="484" t="s">
        <v>624</v>
      </c>
      <c r="C66" s="485"/>
      <c r="D66" s="485"/>
      <c r="E66" s="1054"/>
      <c r="F66" s="746"/>
    </row>
    <row r="67" spans="1:7" s="1" customFormat="1" ht="12" customHeight="1" thickBot="1">
      <c r="A67" s="455" t="s">
        <v>35</v>
      </c>
      <c r="B67" s="466" t="s">
        <v>388</v>
      </c>
      <c r="C67" s="580">
        <f>SUM(C7+C15+C22+C29+C39+C51+C57+C62)</f>
        <v>2312535483</v>
      </c>
      <c r="D67" s="580">
        <f>SUM(D7+D15+D22+D29+D39+D51+D57+D62)</f>
        <v>2411952029</v>
      </c>
      <c r="E67" s="708">
        <f>SUM(E7+E15+E22+E29+E39+E51+E57+E62)</f>
        <v>1821480748</v>
      </c>
      <c r="F67" s="757">
        <f>E67/D67*100</f>
        <v>75.51894590354641</v>
      </c>
    </row>
    <row r="68" spans="1:7" s="1" customFormat="1" ht="12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736">
        <f>SUM(E69:E71)</f>
        <v>0</v>
      </c>
      <c r="F68" s="744"/>
    </row>
    <row r="69" spans="1:7" s="1" customFormat="1" ht="12" customHeight="1">
      <c r="A69" s="439" t="s">
        <v>340</v>
      </c>
      <c r="B69" s="440" t="s">
        <v>341</v>
      </c>
      <c r="C69" s="444"/>
      <c r="D69" s="444"/>
      <c r="E69" s="688"/>
      <c r="F69" s="742"/>
    </row>
    <row r="70" spans="1:7" s="1" customFormat="1" ht="12" customHeight="1">
      <c r="A70" s="439" t="s">
        <v>342</v>
      </c>
      <c r="B70" s="440" t="s">
        <v>343</v>
      </c>
      <c r="C70" s="444"/>
      <c r="D70" s="444"/>
      <c r="E70" s="688"/>
      <c r="F70" s="742"/>
    </row>
    <row r="71" spans="1:7" s="1" customFormat="1" ht="12" customHeight="1">
      <c r="A71" s="439" t="s">
        <v>344</v>
      </c>
      <c r="B71" s="447" t="s">
        <v>345</v>
      </c>
      <c r="C71" s="446"/>
      <c r="D71" s="446"/>
      <c r="E71" s="689"/>
      <c r="F71" s="742"/>
    </row>
    <row r="72" spans="1:7" s="1" customFormat="1" ht="12" customHeight="1">
      <c r="A72" s="492" t="s">
        <v>391</v>
      </c>
      <c r="B72" s="443" t="s">
        <v>346</v>
      </c>
      <c r="C72" s="448"/>
      <c r="D72" s="448"/>
      <c r="E72" s="690"/>
      <c r="F72" s="742"/>
    </row>
    <row r="73" spans="1:7" s="1" customFormat="1" ht="12" customHeight="1">
      <c r="A73" s="492" t="s">
        <v>392</v>
      </c>
      <c r="B73" s="443" t="s">
        <v>347</v>
      </c>
      <c r="C73" s="448">
        <f>SUM(C74:C75)</f>
        <v>518350704</v>
      </c>
      <c r="D73" s="448">
        <f>SUM(D74:D75)</f>
        <v>518511355</v>
      </c>
      <c r="E73" s="690">
        <f>SUM(E74:E75)</f>
        <v>518511355</v>
      </c>
      <c r="F73" s="742">
        <f>E73/D73*100</f>
        <v>100</v>
      </c>
    </row>
    <row r="74" spans="1:7" s="1" customFormat="1" ht="12" customHeight="1">
      <c r="A74" s="439" t="s">
        <v>348</v>
      </c>
      <c r="B74" s="440" t="s">
        <v>349</v>
      </c>
      <c r="C74" s="543">
        <v>518350704</v>
      </c>
      <c r="D74" s="543">
        <v>518511355</v>
      </c>
      <c r="E74" s="543">
        <v>518511355</v>
      </c>
      <c r="F74" s="742">
        <f>E74/D74*100</f>
        <v>100</v>
      </c>
      <c r="G74" s="1099"/>
    </row>
    <row r="75" spans="1:7" s="1" customFormat="1" ht="12" customHeight="1">
      <c r="A75" s="439" t="s">
        <v>350</v>
      </c>
      <c r="B75" s="440" t="s">
        <v>351</v>
      </c>
      <c r="C75" s="448"/>
      <c r="D75" s="543"/>
      <c r="E75" s="691"/>
      <c r="F75" s="742"/>
    </row>
    <row r="76" spans="1:7" s="1" customFormat="1" ht="12" customHeight="1" thickBot="1">
      <c r="A76" s="546" t="s">
        <v>448</v>
      </c>
      <c r="B76" s="547" t="s">
        <v>449</v>
      </c>
      <c r="C76" s="545">
        <v>35000000</v>
      </c>
      <c r="D76" s="545">
        <v>35000000</v>
      </c>
      <c r="E76" s="674">
        <v>34880940</v>
      </c>
      <c r="F76" s="742">
        <f>E76/D76*100</f>
        <v>99.659828571428562</v>
      </c>
    </row>
    <row r="77" spans="1:7" s="1" customFormat="1" ht="12" customHeight="1" thickBot="1">
      <c r="A77" s="494" t="s">
        <v>393</v>
      </c>
      <c r="B77" s="678" t="s">
        <v>394</v>
      </c>
      <c r="C77" s="208">
        <f>SUM(C68+C72+C73+C76)</f>
        <v>553350704</v>
      </c>
      <c r="D77" s="208">
        <f>SUM(D68+D72+D73+D76)</f>
        <v>553511355</v>
      </c>
      <c r="E77" s="741">
        <f>SUM(E68+E72+E73+E76)</f>
        <v>553392295</v>
      </c>
      <c r="F77" s="757">
        <f>E77/D77*100</f>
        <v>99.978490052837316</v>
      </c>
    </row>
    <row r="78" spans="1:7" s="1" customFormat="1" ht="12" customHeight="1" thickBot="1">
      <c r="A78" s="494" t="s">
        <v>410</v>
      </c>
      <c r="B78" s="678" t="s">
        <v>395</v>
      </c>
      <c r="C78" s="208"/>
      <c r="D78" s="208"/>
      <c r="E78" s="741"/>
      <c r="F78" s="745"/>
    </row>
    <row r="79" spans="1:7" s="1" customFormat="1" ht="12" customHeight="1" thickBot="1">
      <c r="A79" s="494" t="s">
        <v>411</v>
      </c>
      <c r="B79" s="678" t="s">
        <v>396</v>
      </c>
      <c r="C79" s="208"/>
      <c r="D79" s="208"/>
      <c r="E79" s="741"/>
      <c r="F79" s="745"/>
    </row>
    <row r="80" spans="1:7" s="1" customFormat="1" ht="12" customHeight="1" thickBot="1">
      <c r="A80" s="494" t="s">
        <v>16</v>
      </c>
      <c r="B80" s="679" t="s">
        <v>389</v>
      </c>
      <c r="C80" s="208">
        <f>SUM(C77:C79)</f>
        <v>553350704</v>
      </c>
      <c r="D80" s="208">
        <f>SUM(D77:D79)</f>
        <v>553511355</v>
      </c>
      <c r="E80" s="741">
        <f>SUM(E77:E79)</f>
        <v>553392295</v>
      </c>
      <c r="F80" s="757">
        <f>E80/D80*100</f>
        <v>99.978490052837316</v>
      </c>
    </row>
    <row r="81" spans="1:7" s="1" customFormat="1" ht="26.25" customHeight="1" thickBot="1">
      <c r="A81" s="494" t="s">
        <v>17</v>
      </c>
      <c r="B81" s="498" t="s">
        <v>412</v>
      </c>
      <c r="C81" s="1055">
        <f>SUM(C67+C80)</f>
        <v>2865886187</v>
      </c>
      <c r="D81" s="1055">
        <f>SUM(D67+D80)</f>
        <v>2965463384</v>
      </c>
      <c r="E81" s="1056">
        <f>SUM(E67+E80)</f>
        <v>2374873043</v>
      </c>
      <c r="F81" s="756">
        <f>E81/D81*100</f>
        <v>80.084382623420709</v>
      </c>
    </row>
    <row r="82" spans="1:7" ht="16.5" customHeight="1">
      <c r="A82" s="342" t="s">
        <v>602</v>
      </c>
      <c r="B82" s="342"/>
      <c r="C82" s="342"/>
      <c r="D82" s="342"/>
      <c r="E82" s="342"/>
    </row>
    <row r="83" spans="1:7" s="89" customFormat="1" ht="16.5" customHeight="1" thickBot="1">
      <c r="A83" s="149" t="s">
        <v>22</v>
      </c>
      <c r="B83" s="342"/>
      <c r="C83" s="47"/>
      <c r="D83" s="47"/>
      <c r="E83" s="47" t="s">
        <v>655</v>
      </c>
      <c r="F83" s="748"/>
    </row>
    <row r="84" spans="1:7" s="89" customFormat="1" ht="16.5" customHeight="1" thickBot="1">
      <c r="A84" s="343" t="s">
        <v>3</v>
      </c>
      <c r="B84" s="345" t="s">
        <v>23</v>
      </c>
      <c r="C84" s="1212" t="s">
        <v>869</v>
      </c>
      <c r="D84" s="1213"/>
      <c r="E84" s="1214"/>
      <c r="F84" s="749"/>
    </row>
    <row r="85" spans="1:7" ht="38.1" customHeight="1" thickBot="1">
      <c r="A85" s="344"/>
      <c r="B85" s="346"/>
      <c r="C85" s="151" t="s">
        <v>5</v>
      </c>
      <c r="D85" s="151" t="s">
        <v>6</v>
      </c>
      <c r="E85" s="152" t="s">
        <v>7</v>
      </c>
      <c r="F85" s="750" t="s">
        <v>667</v>
      </c>
    </row>
    <row r="86" spans="1:7" s="22" customFormat="1" ht="12" customHeight="1" thickBot="1">
      <c r="A86" s="18">
        <v>1</v>
      </c>
      <c r="B86" s="19">
        <v>2</v>
      </c>
      <c r="C86" s="19">
        <v>3</v>
      </c>
      <c r="D86" s="19">
        <v>4</v>
      </c>
      <c r="E86" s="20">
        <v>5</v>
      </c>
      <c r="F86" s="758">
        <v>6</v>
      </c>
    </row>
    <row r="87" spans="1:7" ht="12" customHeight="1" thickBot="1">
      <c r="A87" s="14" t="s">
        <v>8</v>
      </c>
      <c r="B87" s="17" t="s">
        <v>268</v>
      </c>
      <c r="C87" s="201">
        <f>+C88+C89+C90+C91+C92</f>
        <v>1560751904</v>
      </c>
      <c r="D87" s="201">
        <f>+D88+D89+D90+D91+D92</f>
        <v>1677094311</v>
      </c>
      <c r="E87" s="78">
        <f>+E88+E89+E90+E91+E92</f>
        <v>1450371641</v>
      </c>
      <c r="F87" s="760">
        <f>E87/D87*100</f>
        <v>86.481221210224476</v>
      </c>
    </row>
    <row r="88" spans="1:7" ht="12" customHeight="1">
      <c r="A88" s="11" t="s">
        <v>220</v>
      </c>
      <c r="B88" s="6" t="s">
        <v>24</v>
      </c>
      <c r="C88" s="204">
        <v>823346088</v>
      </c>
      <c r="D88" s="204">
        <v>870534872</v>
      </c>
      <c r="E88" s="80">
        <v>841621853</v>
      </c>
      <c r="F88" s="761">
        <f>E88/D88*100</f>
        <v>96.678706398794318</v>
      </c>
      <c r="G88" s="1097"/>
    </row>
    <row r="89" spans="1:7" ht="12" customHeight="1">
      <c r="A89" s="9" t="s">
        <v>221</v>
      </c>
      <c r="B89" s="5" t="s">
        <v>25</v>
      </c>
      <c r="C89" s="203">
        <v>122870926</v>
      </c>
      <c r="D89" s="203">
        <v>126951324</v>
      </c>
      <c r="E89" s="81">
        <v>117787273</v>
      </c>
      <c r="F89" s="761">
        <f t="shared" ref="F89:F102" si="2">E89/D89*100</f>
        <v>92.781445115137188</v>
      </c>
      <c r="G89" s="1097"/>
    </row>
    <row r="90" spans="1:7" ht="12" customHeight="1">
      <c r="A90" s="9" t="s">
        <v>222</v>
      </c>
      <c r="B90" s="5" t="s">
        <v>26</v>
      </c>
      <c r="C90" s="206">
        <v>524683660</v>
      </c>
      <c r="D90" s="206">
        <v>575038428</v>
      </c>
      <c r="E90" s="83">
        <v>401349738</v>
      </c>
      <c r="F90" s="761">
        <f t="shared" si="2"/>
        <v>69.795289924519622</v>
      </c>
      <c r="G90" s="1097"/>
    </row>
    <row r="91" spans="1:7" ht="12" customHeight="1">
      <c r="A91" s="9" t="s">
        <v>223</v>
      </c>
      <c r="B91" s="7" t="s">
        <v>27</v>
      </c>
      <c r="C91" s="206">
        <v>65519143</v>
      </c>
      <c r="D91" s="206">
        <v>65519143</v>
      </c>
      <c r="E91" s="83">
        <v>64588296</v>
      </c>
      <c r="F91" s="761">
        <f t="shared" si="2"/>
        <v>98.579274762491934</v>
      </c>
    </row>
    <row r="92" spans="1:7" ht="12" customHeight="1">
      <c r="A92" s="9" t="s">
        <v>224</v>
      </c>
      <c r="B92" s="12" t="s">
        <v>28</v>
      </c>
      <c r="C92" s="206">
        <v>24332087</v>
      </c>
      <c r="D92" s="206">
        <v>39050544</v>
      </c>
      <c r="E92" s="83">
        <v>25024481</v>
      </c>
      <c r="F92" s="761">
        <f t="shared" si="2"/>
        <v>64.082285255744452</v>
      </c>
    </row>
    <row r="93" spans="1:7" s="418" customFormat="1" ht="12" customHeight="1">
      <c r="A93" s="416" t="s">
        <v>232</v>
      </c>
      <c r="B93" s="419" t="s">
        <v>226</v>
      </c>
      <c r="C93" s="402">
        <v>3660087</v>
      </c>
      <c r="D93" s="402">
        <v>18334488</v>
      </c>
      <c r="E93" s="403">
        <v>12518856</v>
      </c>
      <c r="F93" s="761">
        <f t="shared" si="2"/>
        <v>68.280368669144181</v>
      </c>
    </row>
    <row r="94" spans="1:7" s="418" customFormat="1" ht="12" customHeight="1">
      <c r="A94" s="416" t="s">
        <v>233</v>
      </c>
      <c r="B94" s="419" t="s">
        <v>227</v>
      </c>
      <c r="C94" s="402"/>
      <c r="D94" s="402"/>
      <c r="E94" s="403"/>
      <c r="F94" s="761"/>
    </row>
    <row r="95" spans="1:7" s="418" customFormat="1" ht="12" customHeight="1">
      <c r="A95" s="416" t="s">
        <v>234</v>
      </c>
      <c r="B95" s="417" t="s">
        <v>228</v>
      </c>
      <c r="C95" s="402"/>
      <c r="D95" s="402"/>
      <c r="E95" s="403"/>
      <c r="F95" s="761"/>
    </row>
    <row r="96" spans="1:7" s="418" customFormat="1" ht="12" customHeight="1">
      <c r="A96" s="420" t="s">
        <v>235</v>
      </c>
      <c r="B96" s="421" t="s">
        <v>229</v>
      </c>
      <c r="C96" s="402"/>
      <c r="D96" s="402"/>
      <c r="E96" s="403"/>
      <c r="F96" s="761"/>
    </row>
    <row r="97" spans="1:6" s="418" customFormat="1" ht="12" customHeight="1">
      <c r="A97" s="416" t="s">
        <v>236</v>
      </c>
      <c r="B97" s="421" t="s">
        <v>230</v>
      </c>
      <c r="C97" s="402">
        <v>2722000</v>
      </c>
      <c r="D97" s="402">
        <v>3508168</v>
      </c>
      <c r="E97" s="403">
        <v>3041168</v>
      </c>
      <c r="F97" s="761">
        <f t="shared" si="2"/>
        <v>86.688208774494271</v>
      </c>
    </row>
    <row r="98" spans="1:6" s="418" customFormat="1" ht="12" customHeight="1">
      <c r="A98" s="422" t="s">
        <v>237</v>
      </c>
      <c r="B98" s="419" t="s">
        <v>243</v>
      </c>
      <c r="C98" s="402"/>
      <c r="D98" s="402"/>
      <c r="E98" s="403"/>
      <c r="F98" s="761"/>
    </row>
    <row r="99" spans="1:6" s="418" customFormat="1" ht="12" customHeight="1">
      <c r="A99" s="422" t="s">
        <v>238</v>
      </c>
      <c r="B99" s="417" t="s">
        <v>244</v>
      </c>
      <c r="C99" s="402"/>
      <c r="D99" s="402"/>
      <c r="E99" s="403"/>
      <c r="F99" s="761"/>
    </row>
    <row r="100" spans="1:6" s="418" customFormat="1" ht="12" customHeight="1">
      <c r="A100" s="422" t="s">
        <v>239</v>
      </c>
      <c r="B100" s="421" t="s">
        <v>245</v>
      </c>
      <c r="C100" s="402"/>
      <c r="D100" s="402"/>
      <c r="E100" s="403"/>
      <c r="F100" s="761"/>
    </row>
    <row r="101" spans="1:6" s="418" customFormat="1" ht="12" customHeight="1">
      <c r="A101" s="422" t="s">
        <v>240</v>
      </c>
      <c r="B101" s="421" t="s">
        <v>246</v>
      </c>
      <c r="C101" s="402"/>
      <c r="D101" s="402"/>
      <c r="E101" s="403"/>
      <c r="F101" s="761"/>
    </row>
    <row r="102" spans="1:6" s="418" customFormat="1" ht="12" customHeight="1">
      <c r="A102" s="422" t="s">
        <v>242</v>
      </c>
      <c r="B102" s="421" t="s">
        <v>247</v>
      </c>
      <c r="C102" s="402">
        <v>7950000</v>
      </c>
      <c r="D102" s="402">
        <v>9466000</v>
      </c>
      <c r="E102" s="403">
        <v>9464457</v>
      </c>
      <c r="F102" s="761">
        <f t="shared" si="2"/>
        <v>99.983699556306789</v>
      </c>
    </row>
    <row r="103" spans="1:6" s="418" customFormat="1" ht="12" customHeight="1" thickBot="1">
      <c r="A103" s="423" t="s">
        <v>616</v>
      </c>
      <c r="B103" s="424" t="s">
        <v>248</v>
      </c>
      <c r="C103" s="404">
        <v>10000000</v>
      </c>
      <c r="D103" s="404">
        <v>7741888</v>
      </c>
      <c r="E103" s="405"/>
      <c r="F103" s="753"/>
    </row>
    <row r="104" spans="1:6" ht="12" customHeight="1" thickBot="1">
      <c r="A104" s="13" t="s">
        <v>9</v>
      </c>
      <c r="B104" s="16" t="s">
        <v>269</v>
      </c>
      <c r="C104" s="202">
        <f>+C105+C106+C107</f>
        <v>1270134283</v>
      </c>
      <c r="D104" s="202">
        <f>+D105+D106+D107</f>
        <v>1253369073</v>
      </c>
      <c r="E104" s="79">
        <f>+E105+E106+E107</f>
        <v>68223400</v>
      </c>
      <c r="F104" s="760">
        <f>E104/D104*100</f>
        <v>5.4432011663335498</v>
      </c>
    </row>
    <row r="105" spans="1:6" ht="12" customHeight="1">
      <c r="A105" s="10" t="s">
        <v>249</v>
      </c>
      <c r="B105" s="5" t="s">
        <v>29</v>
      </c>
      <c r="C105" s="205">
        <v>843623655</v>
      </c>
      <c r="D105" s="205">
        <v>852542354</v>
      </c>
      <c r="E105" s="82">
        <v>29774961</v>
      </c>
      <c r="F105" s="761">
        <f>E105/D105*100</f>
        <v>3.4924905326169866</v>
      </c>
    </row>
    <row r="106" spans="1:6" ht="12" customHeight="1">
      <c r="A106" s="10" t="s">
        <v>250</v>
      </c>
      <c r="B106" s="8" t="s">
        <v>30</v>
      </c>
      <c r="C106" s="203">
        <v>426510628</v>
      </c>
      <c r="D106" s="203">
        <v>400826719</v>
      </c>
      <c r="E106" s="81">
        <v>38448439</v>
      </c>
      <c r="F106" s="761">
        <f>E106/D106*100</f>
        <v>9.592284440499089</v>
      </c>
    </row>
    <row r="107" spans="1:6" ht="12" customHeight="1">
      <c r="A107" s="10" t="s">
        <v>251</v>
      </c>
      <c r="B107" s="415" t="s">
        <v>252</v>
      </c>
      <c r="C107" s="203">
        <f>SUM(C108:C115)</f>
        <v>0</v>
      </c>
      <c r="D107" s="203">
        <f>SUM(D108:D115)</f>
        <v>0</v>
      </c>
      <c r="E107" s="81">
        <f>SUM(E108:E115)</f>
        <v>0</v>
      </c>
      <c r="F107" s="761"/>
    </row>
    <row r="108" spans="1:6" s="418" customFormat="1" ht="12" customHeight="1">
      <c r="A108" s="425" t="s">
        <v>253</v>
      </c>
      <c r="B108" s="69" t="s">
        <v>267</v>
      </c>
      <c r="C108" s="400"/>
      <c r="D108" s="400"/>
      <c r="E108" s="401"/>
      <c r="F108" s="761"/>
    </row>
    <row r="109" spans="1:6" s="418" customFormat="1" ht="12" customHeight="1">
      <c r="A109" s="425" t="s">
        <v>254</v>
      </c>
      <c r="B109" s="426" t="s">
        <v>261</v>
      </c>
      <c r="C109" s="400"/>
      <c r="D109" s="400"/>
      <c r="E109" s="401"/>
      <c r="F109" s="761"/>
    </row>
    <row r="110" spans="1:6" s="418" customFormat="1">
      <c r="A110" s="425" t="s">
        <v>255</v>
      </c>
      <c r="B110" s="427" t="s">
        <v>262</v>
      </c>
      <c r="C110" s="400"/>
      <c r="D110" s="400"/>
      <c r="E110" s="401"/>
      <c r="F110" s="761"/>
    </row>
    <row r="111" spans="1:6" s="418" customFormat="1" ht="12" customHeight="1">
      <c r="A111" s="425" t="s">
        <v>256</v>
      </c>
      <c r="B111" s="427" t="s">
        <v>263</v>
      </c>
      <c r="C111" s="428"/>
      <c r="D111" s="428"/>
      <c r="E111" s="429"/>
      <c r="F111" s="761"/>
    </row>
    <row r="112" spans="1:6" s="418" customFormat="1" ht="12" customHeight="1">
      <c r="A112" s="425" t="s">
        <v>257</v>
      </c>
      <c r="B112" s="427" t="s">
        <v>264</v>
      </c>
      <c r="C112" s="428"/>
      <c r="D112" s="428"/>
      <c r="E112" s="429"/>
      <c r="F112" s="761"/>
    </row>
    <row r="113" spans="1:6" s="418" customFormat="1" ht="15" customHeight="1">
      <c r="A113" s="425" t="s">
        <v>258</v>
      </c>
      <c r="B113" s="427" t="s">
        <v>265</v>
      </c>
      <c r="C113" s="428"/>
      <c r="D113" s="428"/>
      <c r="E113" s="429"/>
      <c r="F113" s="761"/>
    </row>
    <row r="114" spans="1:6" s="418" customFormat="1" ht="12.75" customHeight="1">
      <c r="A114" s="430" t="s">
        <v>259</v>
      </c>
      <c r="B114" s="427" t="s">
        <v>32</v>
      </c>
      <c r="C114" s="431"/>
      <c r="D114" s="431"/>
      <c r="E114" s="432"/>
      <c r="F114" s="761"/>
    </row>
    <row r="115" spans="1:6" s="418" customFormat="1" ht="14.25" customHeight="1" thickBot="1">
      <c r="A115" s="433" t="s">
        <v>640</v>
      </c>
      <c r="B115" s="434" t="s">
        <v>266</v>
      </c>
      <c r="C115" s="431"/>
      <c r="D115" s="431"/>
      <c r="E115" s="432"/>
      <c r="F115" s="761"/>
    </row>
    <row r="116" spans="1:6" ht="12" customHeight="1" thickBot="1">
      <c r="A116" s="13" t="s">
        <v>10</v>
      </c>
      <c r="B116" s="435" t="s">
        <v>270</v>
      </c>
      <c r="C116" s="201">
        <f>+C87+C104</f>
        <v>2830886187</v>
      </c>
      <c r="D116" s="201">
        <f>+D87+D104</f>
        <v>2930463384</v>
      </c>
      <c r="E116" s="78">
        <f>+E87+E104</f>
        <v>1518595041</v>
      </c>
      <c r="F116" s="760">
        <f>E116/D116*100</f>
        <v>51.820986718051408</v>
      </c>
    </row>
    <row r="117" spans="1:6" ht="12" customHeight="1" thickBot="1">
      <c r="A117" s="72" t="s">
        <v>397</v>
      </c>
      <c r="B117" s="499" t="s">
        <v>398</v>
      </c>
      <c r="C117" s="202">
        <f>SUM(C118:C120)</f>
        <v>0</v>
      </c>
      <c r="D117" s="202">
        <f>SUM(D118:D120)</f>
        <v>0</v>
      </c>
      <c r="E117" s="79">
        <f>SUM(E118:E120)</f>
        <v>0</v>
      </c>
      <c r="F117" s="751"/>
    </row>
    <row r="118" spans="1:6" ht="12" customHeight="1">
      <c r="A118" s="73" t="s">
        <v>399</v>
      </c>
      <c r="B118" s="74" t="s">
        <v>402</v>
      </c>
      <c r="C118" s="203"/>
      <c r="D118" s="203"/>
      <c r="E118" s="81"/>
      <c r="F118" s="752"/>
    </row>
    <row r="119" spans="1:6" ht="12" customHeight="1">
      <c r="A119" s="71" t="s">
        <v>400</v>
      </c>
      <c r="B119" s="68" t="s">
        <v>446</v>
      </c>
      <c r="C119" s="203"/>
      <c r="D119" s="203"/>
      <c r="E119" s="81"/>
      <c r="F119" s="752"/>
    </row>
    <row r="120" spans="1:6" ht="12" customHeight="1" thickBot="1">
      <c r="A120" s="75" t="s">
        <v>401</v>
      </c>
      <c r="B120" s="76" t="s">
        <v>447</v>
      </c>
      <c r="C120" s="206"/>
      <c r="D120" s="206"/>
      <c r="E120" s="83"/>
      <c r="F120" s="752"/>
    </row>
    <row r="121" spans="1:6" ht="12" customHeight="1" thickBot="1">
      <c r="A121" s="72" t="s">
        <v>405</v>
      </c>
      <c r="B121" s="499" t="s">
        <v>406</v>
      </c>
      <c r="C121" s="209"/>
      <c r="D121" s="209"/>
      <c r="E121" s="210"/>
      <c r="F121" s="802"/>
    </row>
    <row r="122" spans="1:6" ht="12" customHeight="1" thickBot="1">
      <c r="A122" s="72" t="s">
        <v>614</v>
      </c>
      <c r="B122" s="499" t="s">
        <v>617</v>
      </c>
      <c r="C122" s="209">
        <v>35000000</v>
      </c>
      <c r="D122" s="209">
        <v>35000000</v>
      </c>
      <c r="E122" s="210">
        <v>32569876</v>
      </c>
      <c r="F122" s="762">
        <f>E122/D122*100</f>
        <v>93.056788571428569</v>
      </c>
    </row>
    <row r="123" spans="1:6" ht="12" customHeight="1" thickBot="1">
      <c r="A123" s="500" t="s">
        <v>415</v>
      </c>
      <c r="B123" s="499" t="s">
        <v>407</v>
      </c>
      <c r="C123" s="209"/>
      <c r="D123" s="209"/>
      <c r="E123" s="210"/>
      <c r="F123" s="754"/>
    </row>
    <row r="124" spans="1:6" ht="12" customHeight="1" thickBot="1">
      <c r="A124" s="500" t="s">
        <v>416</v>
      </c>
      <c r="B124" s="499" t="s">
        <v>408</v>
      </c>
      <c r="C124" s="209"/>
      <c r="D124" s="209"/>
      <c r="E124" s="210"/>
      <c r="F124" s="754"/>
    </row>
    <row r="125" spans="1:6" ht="12" customHeight="1" thickBot="1">
      <c r="A125" s="70" t="s">
        <v>33</v>
      </c>
      <c r="B125" s="140" t="s">
        <v>409</v>
      </c>
      <c r="C125" s="211">
        <f>SUM(C122:C124)</f>
        <v>35000000</v>
      </c>
      <c r="D125" s="211">
        <f>SUM(D121:D124)</f>
        <v>35000000</v>
      </c>
      <c r="E125" s="211">
        <f>SUM(E121:E124)</f>
        <v>32569876</v>
      </c>
      <c r="F125" s="762">
        <f>E125/D125*100</f>
        <v>93.056788571428569</v>
      </c>
    </row>
    <row r="126" spans="1:6" s="1" customFormat="1" ht="28.5" customHeight="1" thickBot="1">
      <c r="A126" s="77" t="s">
        <v>12</v>
      </c>
      <c r="B126" s="141" t="s">
        <v>417</v>
      </c>
      <c r="C126" s="793">
        <f>SUM(C116+C125)</f>
        <v>2865886187</v>
      </c>
      <c r="D126" s="793">
        <f>SUM(D116+D125)</f>
        <v>2965463384</v>
      </c>
      <c r="E126" s="793">
        <f>SUM(E116+E125)</f>
        <v>1551164917</v>
      </c>
      <c r="F126" s="763">
        <f>E126/D126*100</f>
        <v>52.307673915962937</v>
      </c>
    </row>
    <row r="127" spans="1:6" ht="17.25" customHeight="1">
      <c r="A127" s="142"/>
      <c r="B127" s="142"/>
      <c r="C127" s="143"/>
      <c r="D127" s="143"/>
      <c r="E127" s="143"/>
    </row>
    <row r="128" spans="1:6">
      <c r="A128" s="150" t="s">
        <v>36</v>
      </c>
      <c r="B128" s="150"/>
      <c r="C128" s="150"/>
      <c r="D128" s="150"/>
      <c r="E128" s="150"/>
    </row>
    <row r="129" spans="1:5" ht="15" customHeight="1" thickBot="1">
      <c r="A129" s="148" t="s">
        <v>37</v>
      </c>
      <c r="B129" s="148"/>
      <c r="C129" s="87"/>
      <c r="D129" s="87"/>
      <c r="E129" s="87" t="s">
        <v>2</v>
      </c>
    </row>
    <row r="130" spans="1:5" ht="24.75" customHeight="1" thickBot="1">
      <c r="A130" s="13">
        <v>1</v>
      </c>
      <c r="B130" s="16" t="s">
        <v>419</v>
      </c>
      <c r="C130" s="86">
        <f>SUM(C67-C116)</f>
        <v>-518350704</v>
      </c>
      <c r="D130" s="86">
        <f>SUM(D67-D116)</f>
        <v>-518511355</v>
      </c>
      <c r="E130" s="79">
        <f>SUM(E67-E116)</f>
        <v>302885707</v>
      </c>
    </row>
    <row r="131" spans="1:5" ht="7.5" customHeight="1">
      <c r="A131" s="142"/>
      <c r="B131" s="142"/>
      <c r="C131" s="143"/>
      <c r="D131" s="143"/>
      <c r="E131" s="143"/>
    </row>
    <row r="133" spans="1:5" s="4" customFormat="1" ht="13.5">
      <c r="A133" s="3"/>
      <c r="B133" s="1057" t="s">
        <v>722</v>
      </c>
      <c r="C133" s="1058"/>
      <c r="D133" s="1058"/>
      <c r="E133" s="1058"/>
    </row>
    <row r="134" spans="1:5" s="4" customFormat="1" ht="12.75">
      <c r="A134" s="3"/>
      <c r="B134" s="1059" t="s">
        <v>769</v>
      </c>
      <c r="C134" s="1059"/>
      <c r="D134" s="1059"/>
      <c r="E134" s="1059">
        <v>27</v>
      </c>
    </row>
    <row r="135" spans="1:5" s="4" customFormat="1" ht="12.75">
      <c r="A135" s="3"/>
      <c r="B135" s="1060" t="s">
        <v>702</v>
      </c>
      <c r="C135" s="1060"/>
      <c r="D135" s="1060"/>
      <c r="E135" s="1060">
        <v>96</v>
      </c>
    </row>
    <row r="136" spans="1:5" s="4" customFormat="1" ht="12.75">
      <c r="A136" s="3"/>
      <c r="B136" s="1060" t="s">
        <v>700</v>
      </c>
      <c r="C136" s="1060"/>
      <c r="D136" s="1060"/>
      <c r="E136" s="1060">
        <v>121</v>
      </c>
    </row>
    <row r="137" spans="1:5" s="4" customFormat="1" ht="12.75">
      <c r="A137" s="3"/>
      <c r="B137" s="1061" t="s">
        <v>739</v>
      </c>
      <c r="C137" s="1062"/>
      <c r="D137" s="1060"/>
      <c r="E137" s="1063">
        <v>82</v>
      </c>
    </row>
    <row r="138" spans="1:5" s="4" customFormat="1" ht="12.75">
      <c r="A138" s="3"/>
      <c r="B138" s="1060" t="s">
        <v>723</v>
      </c>
      <c r="C138" s="1060"/>
      <c r="D138" s="1060"/>
      <c r="E138" s="1060">
        <v>20</v>
      </c>
    </row>
    <row r="139" spans="1:5" s="849" customFormat="1" ht="12.75">
      <c r="A139" s="847"/>
      <c r="B139" s="1064" t="s">
        <v>697</v>
      </c>
      <c r="C139" s="1064"/>
      <c r="D139" s="1064"/>
      <c r="E139" s="1064">
        <f>SUM(E134:E138)-E137</f>
        <v>264</v>
      </c>
    </row>
    <row r="140" spans="1:5" ht="12.75" customHeight="1"/>
    <row r="141" spans="1:5" ht="12.75" customHeight="1"/>
    <row r="142" spans="1:5" ht="12.75" customHeight="1"/>
    <row r="143" spans="1:5" ht="12.75" customHeight="1"/>
    <row r="144" spans="1:5" ht="12.75" customHeight="1"/>
    <row r="145" ht="12.75" customHeight="1"/>
    <row r="146" ht="12.75" customHeight="1"/>
    <row r="147" ht="12.75" customHeight="1"/>
  </sheetData>
  <mergeCells count="5">
    <mergeCell ref="B3:B4"/>
    <mergeCell ref="A3:A4"/>
    <mergeCell ref="C3:E3"/>
    <mergeCell ref="C84:E84"/>
    <mergeCell ref="F3:F4"/>
  </mergeCells>
  <printOptions horizontalCentered="1"/>
  <pageMargins left="0.78740157480314965" right="0.78740157480314965" top="1.2598425196850394" bottom="0.6692913385826772" header="0.78740157480314965" footer="0.59055118110236227"/>
  <pageSetup paperSize="9" scale="68" fitToHeight="2" orientation="portrait" r:id="rId1"/>
  <headerFooter alignWithMargins="0">
    <oddHeader>&amp;C&amp;"Times New Roman CE,Félkövér"&amp;12
Létavértes Városi Önkormányzat
2023. ÉVI ZÁRSZÁMADÁSÁNAK PÉNZÜGYI MÉRLEGE&amp;R&amp;"Times New Roman CE,Félkövér dőlt"&amp;11 1.1. melléklet a ../2024. (......) önkormányzati rendelethez</oddHeader>
  </headerFooter>
  <rowBreaks count="1" manualBreakCount="1">
    <brk id="8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P48"/>
  <sheetViews>
    <sheetView workbookViewId="0">
      <selection activeCell="C37" sqref="C37"/>
    </sheetView>
  </sheetViews>
  <sheetFormatPr defaultRowHeight="12.75"/>
  <cols>
    <col min="1" max="1" width="30" style="27" customWidth="1"/>
    <col min="2" max="10" width="12.6640625" style="27" bestFit="1" customWidth="1"/>
    <col min="11" max="11" width="12.6640625" style="27" customWidth="1"/>
    <col min="12" max="12" width="12.6640625" style="27" bestFit="1" customWidth="1"/>
    <col min="13" max="13" width="10" style="27" customWidth="1"/>
    <col min="14" max="15" width="11.1640625" style="27" bestFit="1" customWidth="1"/>
    <col min="16" max="16" width="10.1640625" style="27" bestFit="1" customWidth="1"/>
    <col min="17" max="16384" width="9.33203125" style="27"/>
  </cols>
  <sheetData>
    <row r="2" spans="1:16" ht="31.5" customHeight="1">
      <c r="A2" s="359" t="s">
        <v>95</v>
      </c>
      <c r="B2" s="1223" t="s">
        <v>983</v>
      </c>
      <c r="C2" s="1223"/>
      <c r="D2" s="1223"/>
      <c r="E2" s="1223"/>
      <c r="F2" s="1223"/>
      <c r="G2" s="1223"/>
      <c r="H2" s="1223"/>
      <c r="I2" s="1223"/>
      <c r="J2" s="1223"/>
      <c r="K2" s="1223"/>
      <c r="L2" s="1223"/>
      <c r="M2" s="360"/>
    </row>
    <row r="3" spans="1:16" ht="15.75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58" t="s">
        <v>674</v>
      </c>
      <c r="M3" s="358"/>
    </row>
    <row r="4" spans="1:16" ht="13.5" thickBot="1">
      <c r="A4" s="371" t="s">
        <v>96</v>
      </c>
      <c r="B4" s="362" t="s">
        <v>97</v>
      </c>
      <c r="C4" s="362"/>
      <c r="D4" s="362"/>
      <c r="E4" s="362"/>
      <c r="F4" s="362"/>
      <c r="G4" s="362"/>
      <c r="H4" s="362"/>
      <c r="I4" s="362"/>
      <c r="J4" s="1224" t="s">
        <v>7</v>
      </c>
      <c r="K4" s="1225"/>
      <c r="L4" s="1225"/>
      <c r="M4" s="1226"/>
    </row>
    <row r="5" spans="1:16" ht="15" customHeight="1" thickBot="1">
      <c r="A5" s="372"/>
      <c r="B5" s="374" t="s">
        <v>98</v>
      </c>
      <c r="C5" s="361" t="s">
        <v>99</v>
      </c>
      <c r="D5" s="370" t="s">
        <v>100</v>
      </c>
      <c r="E5" s="370"/>
      <c r="F5" s="370"/>
      <c r="G5" s="370"/>
      <c r="H5" s="370"/>
      <c r="I5" s="370"/>
      <c r="J5" s="1227"/>
      <c r="K5" s="1228"/>
      <c r="L5" s="1228"/>
      <c r="M5" s="1229"/>
    </row>
    <row r="6" spans="1:16" ht="13.5" thickBot="1">
      <c r="A6" s="372"/>
      <c r="B6" s="374"/>
      <c r="C6" s="361"/>
      <c r="D6" s="158" t="s">
        <v>98</v>
      </c>
      <c r="E6" s="158" t="s">
        <v>99</v>
      </c>
      <c r="F6" s="158" t="s">
        <v>98</v>
      </c>
      <c r="G6" s="158" t="s">
        <v>99</v>
      </c>
      <c r="H6" s="158" t="s">
        <v>98</v>
      </c>
      <c r="I6" s="158" t="s">
        <v>99</v>
      </c>
      <c r="J6" s="1230"/>
      <c r="K6" s="1231"/>
      <c r="L6" s="1231"/>
      <c r="M6" s="1232"/>
    </row>
    <row r="7" spans="1:16" ht="42.75" thickBot="1">
      <c r="A7" s="373"/>
      <c r="B7" s="1219" t="s">
        <v>101</v>
      </c>
      <c r="C7" s="1220"/>
      <c r="D7" s="1219" t="s">
        <v>978</v>
      </c>
      <c r="E7" s="1220"/>
      <c r="F7" s="1219" t="s">
        <v>979</v>
      </c>
      <c r="G7" s="1220"/>
      <c r="H7" s="1221" t="s">
        <v>980</v>
      </c>
      <c r="I7" s="1222"/>
      <c r="J7" s="157" t="s">
        <v>978</v>
      </c>
      <c r="K7" s="158" t="s">
        <v>979</v>
      </c>
      <c r="L7" s="157" t="s">
        <v>102</v>
      </c>
      <c r="M7" s="158" t="s">
        <v>981</v>
      </c>
    </row>
    <row r="8" spans="1:16" ht="13.5" thickBot="1">
      <c r="A8" s="159">
        <v>1</v>
      </c>
      <c r="B8" s="157">
        <v>2</v>
      </c>
      <c r="C8" s="157">
        <v>3</v>
      </c>
      <c r="D8" s="160">
        <v>4</v>
      </c>
      <c r="E8" s="158">
        <v>5</v>
      </c>
      <c r="F8" s="158">
        <v>6</v>
      </c>
      <c r="G8" s="158">
        <v>7</v>
      </c>
      <c r="H8" s="157">
        <v>8</v>
      </c>
      <c r="I8" s="160">
        <v>9</v>
      </c>
      <c r="J8" s="160">
        <v>10</v>
      </c>
      <c r="K8" s="160">
        <v>11</v>
      </c>
      <c r="L8" s="160" t="s">
        <v>103</v>
      </c>
      <c r="M8" s="161" t="s">
        <v>104</v>
      </c>
    </row>
    <row r="9" spans="1:16">
      <c r="A9" s="162" t="s">
        <v>105</v>
      </c>
      <c r="B9" s="163"/>
      <c r="C9" s="170"/>
      <c r="D9" s="182"/>
      <c r="E9" s="182"/>
      <c r="F9" s="182"/>
      <c r="G9" s="182"/>
      <c r="H9" s="182"/>
      <c r="I9" s="182"/>
      <c r="J9" s="182"/>
      <c r="K9" s="182"/>
      <c r="L9" s="164">
        <f t="shared" ref="L9:L14" si="0">+J9+K9</f>
        <v>0</v>
      </c>
      <c r="M9" s="197" t="str">
        <f t="shared" ref="M9:M15" si="1">IF((C9&lt;&gt;0),ROUND((L9/C9)*100,1),"")</f>
        <v/>
      </c>
    </row>
    <row r="10" spans="1:16">
      <c r="A10" s="165" t="s">
        <v>106</v>
      </c>
      <c r="B10" s="166"/>
      <c r="C10" s="166"/>
      <c r="D10" s="167"/>
      <c r="E10" s="167"/>
      <c r="F10" s="167"/>
      <c r="G10" s="167"/>
      <c r="H10" s="167"/>
      <c r="I10" s="167"/>
      <c r="J10" s="1094"/>
      <c r="K10" s="1094"/>
      <c r="L10" s="168">
        <f t="shared" si="0"/>
        <v>0</v>
      </c>
      <c r="M10" s="198" t="str">
        <f t="shared" si="1"/>
        <v/>
      </c>
    </row>
    <row r="11" spans="1:16">
      <c r="A11" s="169" t="s">
        <v>652</v>
      </c>
      <c r="B11" s="185">
        <v>200300001</v>
      </c>
      <c r="C11" s="185">
        <v>200300001</v>
      </c>
      <c r="D11" s="185"/>
      <c r="E11" s="185">
        <v>200300001</v>
      </c>
      <c r="F11" s="185"/>
      <c r="G11" s="185"/>
      <c r="H11" s="185"/>
      <c r="I11" s="185"/>
      <c r="J11" s="185">
        <v>200300000</v>
      </c>
      <c r="K11" s="185">
        <v>0</v>
      </c>
      <c r="L11" s="168">
        <f t="shared" si="0"/>
        <v>200300000</v>
      </c>
      <c r="M11" s="198">
        <f t="shared" si="1"/>
        <v>100</v>
      </c>
    </row>
    <row r="12" spans="1:16">
      <c r="A12" s="169" t="s">
        <v>107</v>
      </c>
      <c r="B12" s="170"/>
      <c r="C12" s="185"/>
      <c r="D12" s="185"/>
      <c r="E12" s="185"/>
      <c r="F12" s="185"/>
      <c r="G12" s="185"/>
      <c r="H12" s="185"/>
      <c r="I12" s="185"/>
      <c r="J12" s="1095"/>
      <c r="K12" s="1095"/>
      <c r="L12" s="168">
        <f t="shared" si="0"/>
        <v>0</v>
      </c>
      <c r="M12" s="198" t="str">
        <f t="shared" si="1"/>
        <v/>
      </c>
    </row>
    <row r="13" spans="1:16">
      <c r="A13" s="169" t="s">
        <v>108</v>
      </c>
      <c r="B13" s="170"/>
      <c r="C13" s="185"/>
      <c r="D13" s="185"/>
      <c r="E13" s="185"/>
      <c r="F13" s="185"/>
      <c r="G13" s="185"/>
      <c r="H13" s="185"/>
      <c r="I13" s="185"/>
      <c r="J13" s="1095"/>
      <c r="K13" s="1095"/>
      <c r="L13" s="168">
        <f t="shared" si="0"/>
        <v>0</v>
      </c>
      <c r="M13" s="198" t="str">
        <f t="shared" si="1"/>
        <v/>
      </c>
    </row>
    <row r="14" spans="1:16" ht="15" customHeight="1" thickBot="1">
      <c r="A14" s="171" t="s">
        <v>982</v>
      </c>
      <c r="B14" s="172"/>
      <c r="C14" s="189"/>
      <c r="D14" s="189"/>
      <c r="E14" s="189"/>
      <c r="F14" s="185">
        <v>200300001</v>
      </c>
      <c r="G14" s="185">
        <v>200300001</v>
      </c>
      <c r="H14" s="185">
        <v>200300001</v>
      </c>
      <c r="I14" s="185"/>
      <c r="J14" s="189"/>
      <c r="K14" s="189"/>
      <c r="L14" s="168">
        <f t="shared" si="0"/>
        <v>0</v>
      </c>
      <c r="M14" s="199" t="str">
        <f t="shared" si="1"/>
        <v/>
      </c>
    </row>
    <row r="15" spans="1:16" ht="13.5" thickBot="1">
      <c r="A15" s="173" t="s">
        <v>109</v>
      </c>
      <c r="B15" s="174">
        <f t="shared" ref="B15:L15" si="2">B9+SUM(B11:B14)</f>
        <v>200300001</v>
      </c>
      <c r="C15" s="174">
        <f t="shared" si="2"/>
        <v>200300001</v>
      </c>
      <c r="D15" s="174">
        <f t="shared" si="2"/>
        <v>0</v>
      </c>
      <c r="E15" s="174">
        <f t="shared" si="2"/>
        <v>200300001</v>
      </c>
      <c r="F15" s="174">
        <f t="shared" si="2"/>
        <v>200300001</v>
      </c>
      <c r="G15" s="174">
        <f t="shared" si="2"/>
        <v>200300001</v>
      </c>
      <c r="H15" s="174">
        <f t="shared" si="2"/>
        <v>200300001</v>
      </c>
      <c r="I15" s="174">
        <f t="shared" si="2"/>
        <v>0</v>
      </c>
      <c r="J15" s="174">
        <f t="shared" si="2"/>
        <v>200300000</v>
      </c>
      <c r="K15" s="174">
        <f t="shared" si="2"/>
        <v>0</v>
      </c>
      <c r="L15" s="174">
        <f t="shared" si="2"/>
        <v>200300000</v>
      </c>
      <c r="M15" s="341">
        <f t="shared" si="1"/>
        <v>100</v>
      </c>
      <c r="N15" s="1096"/>
      <c r="O15" s="1096"/>
      <c r="P15" s="1096"/>
    </row>
    <row r="16" spans="1:16">
      <c r="A16" s="175"/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</row>
    <row r="17" spans="1:13" ht="13.5" thickBot="1">
      <c r="A17" s="178" t="s">
        <v>110</v>
      </c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18" spans="1:13">
      <c r="A18" s="181" t="s">
        <v>111</v>
      </c>
      <c r="B18" s="163"/>
      <c r="C18" s="182"/>
      <c r="D18" s="182"/>
      <c r="E18" s="193"/>
      <c r="F18" s="182"/>
      <c r="G18" s="182"/>
      <c r="H18" s="182"/>
      <c r="I18" s="182"/>
      <c r="J18" s="182"/>
      <c r="K18" s="182"/>
      <c r="L18" s="183">
        <f t="shared" ref="L18:L23" si="3">+J18+K18</f>
        <v>0</v>
      </c>
      <c r="M18" s="197" t="str">
        <f t="shared" ref="M18:M24" si="4">IF((C18&lt;&gt;0),ROUND((L18/C18)*100,1),"")</f>
        <v/>
      </c>
    </row>
    <row r="19" spans="1:13">
      <c r="A19" s="184" t="s">
        <v>112</v>
      </c>
      <c r="B19" s="170">
        <v>189890774</v>
      </c>
      <c r="C19" s="170">
        <v>189890774</v>
      </c>
      <c r="D19" s="170"/>
      <c r="E19" s="170">
        <v>189890774</v>
      </c>
      <c r="F19" s="170">
        <v>189890774</v>
      </c>
      <c r="G19" s="170">
        <v>189890774</v>
      </c>
      <c r="H19" s="170">
        <v>189890774</v>
      </c>
      <c r="I19" s="170"/>
      <c r="J19" s="185"/>
      <c r="K19" s="185"/>
      <c r="L19" s="186">
        <f t="shared" si="3"/>
        <v>0</v>
      </c>
      <c r="M19" s="198">
        <f t="shared" si="4"/>
        <v>0</v>
      </c>
    </row>
    <row r="20" spans="1:13">
      <c r="A20" s="184" t="s">
        <v>113</v>
      </c>
      <c r="B20" s="170">
        <v>10409227</v>
      </c>
      <c r="C20" s="170">
        <v>10409227</v>
      </c>
      <c r="D20" s="170"/>
      <c r="E20" s="170">
        <v>10409227</v>
      </c>
      <c r="F20" s="170">
        <v>10409227</v>
      </c>
      <c r="G20" s="170">
        <v>10409227</v>
      </c>
      <c r="H20" s="170">
        <v>10409227</v>
      </c>
      <c r="I20" s="170"/>
      <c r="J20" s="185"/>
      <c r="K20" s="185"/>
      <c r="L20" s="186">
        <f t="shared" si="3"/>
        <v>0</v>
      </c>
      <c r="M20" s="198">
        <f t="shared" si="4"/>
        <v>0</v>
      </c>
    </row>
    <row r="21" spans="1:13">
      <c r="A21" s="184" t="s">
        <v>114</v>
      </c>
      <c r="B21" s="170"/>
      <c r="C21" s="185"/>
      <c r="D21" s="185"/>
      <c r="E21" s="185"/>
      <c r="F21" s="185"/>
      <c r="G21" s="185"/>
      <c r="H21" s="185"/>
      <c r="I21" s="185"/>
      <c r="J21" s="185"/>
      <c r="K21" s="185"/>
      <c r="L21" s="186">
        <f t="shared" si="3"/>
        <v>0</v>
      </c>
      <c r="M21" s="198" t="str">
        <f t="shared" si="4"/>
        <v/>
      </c>
    </row>
    <row r="22" spans="1:13">
      <c r="A22" s="187"/>
      <c r="B22" s="170"/>
      <c r="C22" s="185"/>
      <c r="D22" s="185"/>
      <c r="E22" s="185"/>
      <c r="F22" s="185"/>
      <c r="G22" s="185"/>
      <c r="H22" s="185"/>
      <c r="I22" s="185"/>
      <c r="J22" s="185"/>
      <c r="K22" s="185"/>
      <c r="L22" s="186">
        <f t="shared" si="3"/>
        <v>0</v>
      </c>
      <c r="M22" s="198" t="str">
        <f t="shared" si="4"/>
        <v/>
      </c>
    </row>
    <row r="23" spans="1:13" ht="13.5" thickBot="1">
      <c r="A23" s="188"/>
      <c r="B23" s="172"/>
      <c r="C23" s="189"/>
      <c r="D23" s="189"/>
      <c r="E23" s="189"/>
      <c r="F23" s="189"/>
      <c r="G23" s="189"/>
      <c r="H23" s="189"/>
      <c r="I23" s="189"/>
      <c r="J23" s="189"/>
      <c r="K23" s="189"/>
      <c r="L23" s="186">
        <f t="shared" si="3"/>
        <v>0</v>
      </c>
      <c r="M23" s="199" t="str">
        <f t="shared" si="4"/>
        <v/>
      </c>
    </row>
    <row r="24" spans="1:13" ht="13.5" thickBot="1">
      <c r="A24" s="190" t="s">
        <v>115</v>
      </c>
      <c r="B24" s="174">
        <f t="shared" ref="B24:L24" si="5">SUM(B18:B23)</f>
        <v>200300001</v>
      </c>
      <c r="C24" s="174">
        <f t="shared" si="5"/>
        <v>200300001</v>
      </c>
      <c r="D24" s="174">
        <f t="shared" si="5"/>
        <v>0</v>
      </c>
      <c r="E24" s="174">
        <f t="shared" si="5"/>
        <v>200300001</v>
      </c>
      <c r="F24" s="174">
        <f t="shared" si="5"/>
        <v>200300001</v>
      </c>
      <c r="G24" s="174">
        <f t="shared" si="5"/>
        <v>200300001</v>
      </c>
      <c r="H24" s="174">
        <f t="shared" si="5"/>
        <v>200300001</v>
      </c>
      <c r="I24" s="174">
        <f t="shared" si="5"/>
        <v>0</v>
      </c>
      <c r="J24" s="174">
        <f t="shared" si="5"/>
        <v>0</v>
      </c>
      <c r="K24" s="174">
        <f t="shared" si="5"/>
        <v>0</v>
      </c>
      <c r="L24" s="174">
        <f t="shared" si="5"/>
        <v>0</v>
      </c>
      <c r="M24" s="341">
        <f t="shared" si="4"/>
        <v>0</v>
      </c>
    </row>
    <row r="25" spans="1:13">
      <c r="A25" s="701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</row>
    <row r="26" spans="1:13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</row>
    <row r="27" spans="1:13" ht="15.75">
      <c r="A27" s="375" t="s">
        <v>969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3" ht="14.25" thickBo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358" t="s">
        <v>674</v>
      </c>
      <c r="M28" s="358"/>
    </row>
    <row r="29" spans="1:13" ht="13.5" thickBot="1">
      <c r="A29" s="368" t="s">
        <v>116</v>
      </c>
      <c r="B29" s="369"/>
      <c r="C29" s="369"/>
      <c r="D29" s="369"/>
      <c r="E29" s="369"/>
      <c r="F29" s="369"/>
      <c r="G29" s="369"/>
      <c r="H29" s="369"/>
      <c r="I29" s="369"/>
      <c r="J29" s="369"/>
      <c r="K29" s="192" t="s">
        <v>98</v>
      </c>
      <c r="L29" s="192" t="s">
        <v>99</v>
      </c>
      <c r="M29" s="192" t="s">
        <v>7</v>
      </c>
    </row>
    <row r="30" spans="1:13">
      <c r="A30" s="363" t="s">
        <v>218</v>
      </c>
      <c r="B30" s="364"/>
      <c r="C30" s="364"/>
      <c r="D30" s="364"/>
      <c r="E30" s="364"/>
      <c r="F30" s="364"/>
      <c r="G30" s="364"/>
      <c r="H30" s="364"/>
      <c r="I30" s="364"/>
      <c r="J30" s="364"/>
      <c r="K30" s="193"/>
      <c r="L30" s="194"/>
      <c r="M30" s="194"/>
    </row>
    <row r="31" spans="1:13" ht="13.5" thickBo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195"/>
      <c r="L31" s="189"/>
      <c r="M31" s="189"/>
    </row>
    <row r="32" spans="1:13" ht="13.5" thickBot="1">
      <c r="A32" s="356" t="s">
        <v>117</v>
      </c>
      <c r="B32" s="357"/>
      <c r="C32" s="357"/>
      <c r="D32" s="357"/>
      <c r="E32" s="357"/>
      <c r="F32" s="357"/>
      <c r="G32" s="357"/>
      <c r="H32" s="357"/>
      <c r="I32" s="357"/>
      <c r="J32" s="357"/>
      <c r="K32" s="196">
        <f>SUM(K30:K31)</f>
        <v>0</v>
      </c>
      <c r="L32" s="196">
        <f>SUM(L30:L31)</f>
        <v>0</v>
      </c>
      <c r="M32" s="196">
        <f>SUM(M30:M31)</f>
        <v>0</v>
      </c>
    </row>
    <row r="48" spans="1:1">
      <c r="A48" s="28"/>
    </row>
  </sheetData>
  <mergeCells count="6">
    <mergeCell ref="B2:L2"/>
    <mergeCell ref="J4:M6"/>
    <mergeCell ref="B7:C7"/>
    <mergeCell ref="D7:E7"/>
    <mergeCell ref="F7:G7"/>
    <mergeCell ref="H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P48"/>
  <sheetViews>
    <sheetView workbookViewId="0">
      <selection activeCell="O14" sqref="O14"/>
    </sheetView>
  </sheetViews>
  <sheetFormatPr defaultRowHeight="12.75"/>
  <cols>
    <col min="1" max="1" width="30" style="27" customWidth="1"/>
    <col min="2" max="10" width="12.6640625" style="27" bestFit="1" customWidth="1"/>
    <col min="11" max="11" width="12.6640625" style="27" customWidth="1"/>
    <col min="12" max="12" width="12.6640625" style="27" bestFit="1" customWidth="1"/>
    <col min="13" max="13" width="10" style="27" customWidth="1"/>
    <col min="14" max="15" width="11.1640625" style="27" bestFit="1" customWidth="1"/>
    <col min="16" max="16" width="10.1640625" style="27" bestFit="1" customWidth="1"/>
    <col min="17" max="16384" width="9.33203125" style="27"/>
  </cols>
  <sheetData>
    <row r="2" spans="1:16" ht="31.5" customHeight="1">
      <c r="A2" s="359" t="s">
        <v>95</v>
      </c>
      <c r="B2" s="1223" t="s">
        <v>984</v>
      </c>
      <c r="C2" s="1223"/>
      <c r="D2" s="1223"/>
      <c r="E2" s="1223"/>
      <c r="F2" s="1223"/>
      <c r="G2" s="1223"/>
      <c r="H2" s="1223"/>
      <c r="I2" s="1223"/>
      <c r="J2" s="1223"/>
      <c r="K2" s="1223"/>
      <c r="L2" s="1223"/>
      <c r="M2" s="360"/>
    </row>
    <row r="3" spans="1:16" ht="15.75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58" t="s">
        <v>674</v>
      </c>
      <c r="M3" s="358"/>
    </row>
    <row r="4" spans="1:16" ht="13.5" thickBot="1">
      <c r="A4" s="371" t="s">
        <v>96</v>
      </c>
      <c r="B4" s="362" t="s">
        <v>97</v>
      </c>
      <c r="C4" s="362"/>
      <c r="D4" s="362"/>
      <c r="E4" s="362"/>
      <c r="F4" s="362"/>
      <c r="G4" s="362"/>
      <c r="H4" s="362"/>
      <c r="I4" s="362"/>
      <c r="J4" s="1224" t="s">
        <v>7</v>
      </c>
      <c r="K4" s="1225"/>
      <c r="L4" s="1225"/>
      <c r="M4" s="1226"/>
    </row>
    <row r="5" spans="1:16" ht="15" customHeight="1" thickBot="1">
      <c r="A5" s="372"/>
      <c r="B5" s="374" t="s">
        <v>98</v>
      </c>
      <c r="C5" s="361" t="s">
        <v>99</v>
      </c>
      <c r="D5" s="370" t="s">
        <v>100</v>
      </c>
      <c r="E5" s="370"/>
      <c r="F5" s="370"/>
      <c r="G5" s="370"/>
      <c r="H5" s="370"/>
      <c r="I5" s="370"/>
      <c r="J5" s="1227"/>
      <c r="K5" s="1228"/>
      <c r="L5" s="1228"/>
      <c r="M5" s="1229"/>
    </row>
    <row r="6" spans="1:16" ht="13.5" thickBot="1">
      <c r="A6" s="372"/>
      <c r="B6" s="374"/>
      <c r="C6" s="361"/>
      <c r="D6" s="158" t="s">
        <v>98</v>
      </c>
      <c r="E6" s="158" t="s">
        <v>99</v>
      </c>
      <c r="F6" s="158" t="s">
        <v>98</v>
      </c>
      <c r="G6" s="158" t="s">
        <v>99</v>
      </c>
      <c r="H6" s="158" t="s">
        <v>98</v>
      </c>
      <c r="I6" s="158" t="s">
        <v>99</v>
      </c>
      <c r="J6" s="1230"/>
      <c r="K6" s="1231"/>
      <c r="L6" s="1231"/>
      <c r="M6" s="1232"/>
    </row>
    <row r="7" spans="1:16" ht="42.75" thickBot="1">
      <c r="A7" s="373"/>
      <c r="B7" s="1219" t="s">
        <v>101</v>
      </c>
      <c r="C7" s="1220"/>
      <c r="D7" s="1219" t="s">
        <v>978</v>
      </c>
      <c r="E7" s="1220"/>
      <c r="F7" s="1219" t="s">
        <v>979</v>
      </c>
      <c r="G7" s="1220"/>
      <c r="H7" s="1221" t="s">
        <v>980</v>
      </c>
      <c r="I7" s="1222"/>
      <c r="J7" s="157" t="s">
        <v>978</v>
      </c>
      <c r="K7" s="158" t="s">
        <v>979</v>
      </c>
      <c r="L7" s="157" t="s">
        <v>102</v>
      </c>
      <c r="M7" s="158" t="s">
        <v>981</v>
      </c>
    </row>
    <row r="8" spans="1:16" ht="13.5" thickBot="1">
      <c r="A8" s="159">
        <v>1</v>
      </c>
      <c r="B8" s="157">
        <v>2</v>
      </c>
      <c r="C8" s="157">
        <v>3</v>
      </c>
      <c r="D8" s="160">
        <v>4</v>
      </c>
      <c r="E8" s="158">
        <v>5</v>
      </c>
      <c r="F8" s="158">
        <v>6</v>
      </c>
      <c r="G8" s="158">
        <v>7</v>
      </c>
      <c r="H8" s="157">
        <v>8</v>
      </c>
      <c r="I8" s="160">
        <v>9</v>
      </c>
      <c r="J8" s="160">
        <v>10</v>
      </c>
      <c r="K8" s="160">
        <v>11</v>
      </c>
      <c r="L8" s="160" t="s">
        <v>103</v>
      </c>
      <c r="M8" s="161" t="s">
        <v>104</v>
      </c>
    </row>
    <row r="9" spans="1:16">
      <c r="A9" s="162" t="s">
        <v>105</v>
      </c>
      <c r="B9" s="163"/>
      <c r="C9" s="170"/>
      <c r="D9" s="182"/>
      <c r="E9" s="182"/>
      <c r="F9" s="182"/>
      <c r="G9" s="182"/>
      <c r="H9" s="182"/>
      <c r="I9" s="182"/>
      <c r="J9" s="182"/>
      <c r="K9" s="182"/>
      <c r="L9" s="164">
        <f t="shared" ref="L9:L14" si="0">+J9+K9</f>
        <v>0</v>
      </c>
      <c r="M9" s="197" t="str">
        <f t="shared" ref="M9:M15" si="1">IF((C9&lt;&gt;0),ROUND((L9/C9)*100,1),"")</f>
        <v/>
      </c>
    </row>
    <row r="10" spans="1:16">
      <c r="A10" s="165" t="s">
        <v>106</v>
      </c>
      <c r="B10" s="166"/>
      <c r="C10" s="166"/>
      <c r="D10" s="167"/>
      <c r="E10" s="167"/>
      <c r="F10" s="167"/>
      <c r="G10" s="167"/>
      <c r="H10" s="167"/>
      <c r="I10" s="167"/>
      <c r="J10" s="1094"/>
      <c r="K10" s="1094"/>
      <c r="L10" s="168">
        <f t="shared" si="0"/>
        <v>0</v>
      </c>
      <c r="M10" s="198" t="str">
        <f t="shared" si="1"/>
        <v/>
      </c>
    </row>
    <row r="11" spans="1:16">
      <c r="A11" s="169" t="s">
        <v>652</v>
      </c>
      <c r="B11" s="185">
        <v>356300000</v>
      </c>
      <c r="C11" s="185">
        <v>356300000</v>
      </c>
      <c r="D11" s="185"/>
      <c r="E11" s="185"/>
      <c r="F11" s="185">
        <v>356300000</v>
      </c>
      <c r="G11" s="185">
        <v>356300000</v>
      </c>
      <c r="H11" s="185"/>
      <c r="I11" s="185"/>
      <c r="J11" s="185"/>
      <c r="K11" s="185">
        <v>356300000</v>
      </c>
      <c r="L11" s="168">
        <f t="shared" si="0"/>
        <v>356300000</v>
      </c>
      <c r="M11" s="198">
        <f t="shared" si="1"/>
        <v>100</v>
      </c>
    </row>
    <row r="12" spans="1:16">
      <c r="A12" s="169" t="s">
        <v>107</v>
      </c>
      <c r="B12" s="170"/>
      <c r="C12" s="185"/>
      <c r="D12" s="185"/>
      <c r="E12" s="185"/>
      <c r="F12" s="185"/>
      <c r="G12" s="185"/>
      <c r="H12" s="185"/>
      <c r="I12" s="185"/>
      <c r="J12" s="1095"/>
      <c r="K12" s="1095"/>
      <c r="L12" s="168">
        <f t="shared" si="0"/>
        <v>0</v>
      </c>
      <c r="M12" s="198" t="str">
        <f t="shared" si="1"/>
        <v/>
      </c>
    </row>
    <row r="13" spans="1:16">
      <c r="A13" s="169" t="s">
        <v>108</v>
      </c>
      <c r="B13" s="170"/>
      <c r="C13" s="185"/>
      <c r="D13" s="185"/>
      <c r="E13" s="185"/>
      <c r="F13" s="185"/>
      <c r="G13" s="185"/>
      <c r="H13" s="185"/>
      <c r="I13" s="185"/>
      <c r="J13" s="1095"/>
      <c r="K13" s="1095"/>
      <c r="L13" s="168">
        <f t="shared" si="0"/>
        <v>0</v>
      </c>
      <c r="M13" s="198" t="str">
        <f t="shared" si="1"/>
        <v/>
      </c>
    </row>
    <row r="14" spans="1:16" ht="15" customHeight="1" thickBot="1">
      <c r="A14" s="171" t="s">
        <v>982</v>
      </c>
      <c r="B14" s="172"/>
      <c r="C14" s="189"/>
      <c r="D14" s="189"/>
      <c r="E14" s="189"/>
      <c r="F14" s="189"/>
      <c r="G14" s="189"/>
      <c r="H14" s="189">
        <v>341446000</v>
      </c>
      <c r="I14" s="189"/>
      <c r="J14" s="189"/>
      <c r="K14" s="189"/>
      <c r="L14" s="168">
        <f t="shared" si="0"/>
        <v>0</v>
      </c>
      <c r="M14" s="199" t="str">
        <f t="shared" si="1"/>
        <v/>
      </c>
    </row>
    <row r="15" spans="1:16" ht="13.5" thickBot="1">
      <c r="A15" s="173" t="s">
        <v>109</v>
      </c>
      <c r="B15" s="174">
        <f t="shared" ref="B15:L15" si="2">B9+SUM(B11:B14)</f>
        <v>356300000</v>
      </c>
      <c r="C15" s="174">
        <f t="shared" si="2"/>
        <v>356300000</v>
      </c>
      <c r="D15" s="174">
        <f t="shared" si="2"/>
        <v>0</v>
      </c>
      <c r="E15" s="174">
        <f t="shared" si="2"/>
        <v>0</v>
      </c>
      <c r="F15" s="174">
        <f t="shared" si="2"/>
        <v>356300000</v>
      </c>
      <c r="G15" s="174">
        <f t="shared" si="2"/>
        <v>356300000</v>
      </c>
      <c r="H15" s="174">
        <f t="shared" si="2"/>
        <v>341446000</v>
      </c>
      <c r="I15" s="174">
        <f t="shared" si="2"/>
        <v>0</v>
      </c>
      <c r="J15" s="174">
        <f t="shared" si="2"/>
        <v>0</v>
      </c>
      <c r="K15" s="174">
        <f t="shared" si="2"/>
        <v>356300000</v>
      </c>
      <c r="L15" s="174">
        <f t="shared" si="2"/>
        <v>356300000</v>
      </c>
      <c r="M15" s="341">
        <f t="shared" si="1"/>
        <v>100</v>
      </c>
      <c r="N15" s="1096"/>
      <c r="O15" s="1096"/>
      <c r="P15" s="1096"/>
    </row>
    <row r="16" spans="1:16">
      <c r="A16" s="175"/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</row>
    <row r="17" spans="1:13" ht="13.5" thickBot="1">
      <c r="A17" s="178" t="s">
        <v>110</v>
      </c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18" spans="1:13">
      <c r="A18" s="181" t="s">
        <v>111</v>
      </c>
      <c r="B18" s="163"/>
      <c r="C18" s="182"/>
      <c r="D18" s="182"/>
      <c r="E18" s="193"/>
      <c r="F18" s="182"/>
      <c r="G18" s="182"/>
      <c r="H18" s="182"/>
      <c r="I18" s="182"/>
      <c r="J18" s="182"/>
      <c r="K18" s="182"/>
      <c r="L18" s="183">
        <f t="shared" ref="L18:L23" si="3">+J18+K18</f>
        <v>0</v>
      </c>
      <c r="M18" s="197" t="str">
        <f t="shared" ref="M18:M24" si="4">IF((C18&lt;&gt;0),ROUND((L18/C18)*100,1),"")</f>
        <v/>
      </c>
    </row>
    <row r="19" spans="1:13">
      <c r="A19" s="184" t="s">
        <v>112</v>
      </c>
      <c r="B19" s="170"/>
      <c r="C19" s="170"/>
      <c r="D19" s="170"/>
      <c r="E19" s="170"/>
      <c r="F19" s="170">
        <v>336986542</v>
      </c>
      <c r="G19" s="170">
        <v>336986542</v>
      </c>
      <c r="H19" s="170">
        <v>324033000</v>
      </c>
      <c r="I19" s="170"/>
      <c r="J19" s="185"/>
      <c r="K19" s="185">
        <v>12954000</v>
      </c>
      <c r="L19" s="186">
        <f t="shared" si="3"/>
        <v>12954000</v>
      </c>
      <c r="M19" s="198" t="str">
        <f t="shared" si="4"/>
        <v/>
      </c>
    </row>
    <row r="20" spans="1:13">
      <c r="A20" s="184" t="s">
        <v>113</v>
      </c>
      <c r="B20" s="170"/>
      <c r="C20" s="170"/>
      <c r="D20" s="170"/>
      <c r="E20" s="170"/>
      <c r="F20" s="170">
        <v>19313458</v>
      </c>
      <c r="G20" s="170">
        <v>19313458</v>
      </c>
      <c r="H20" s="170">
        <v>17413000</v>
      </c>
      <c r="I20" s="170"/>
      <c r="J20" s="185"/>
      <c r="K20" s="185">
        <v>1950800</v>
      </c>
      <c r="L20" s="186">
        <f t="shared" si="3"/>
        <v>1950800</v>
      </c>
      <c r="M20" s="198" t="str">
        <f t="shared" si="4"/>
        <v/>
      </c>
    </row>
    <row r="21" spans="1:13">
      <c r="A21" s="184" t="s">
        <v>114</v>
      </c>
      <c r="B21" s="170"/>
      <c r="C21" s="185"/>
      <c r="D21" s="185"/>
      <c r="E21" s="185"/>
      <c r="F21" s="185"/>
      <c r="G21" s="185"/>
      <c r="H21" s="185"/>
      <c r="I21" s="185"/>
      <c r="J21" s="185"/>
      <c r="K21" s="185"/>
      <c r="L21" s="186">
        <f t="shared" si="3"/>
        <v>0</v>
      </c>
      <c r="M21" s="198" t="str">
        <f t="shared" si="4"/>
        <v/>
      </c>
    </row>
    <row r="22" spans="1:13">
      <c r="A22" s="187"/>
      <c r="B22" s="170"/>
      <c r="C22" s="185"/>
      <c r="D22" s="185"/>
      <c r="E22" s="185"/>
      <c r="F22" s="185"/>
      <c r="G22" s="185"/>
      <c r="H22" s="185"/>
      <c r="I22" s="185"/>
      <c r="J22" s="185"/>
      <c r="K22" s="185"/>
      <c r="L22" s="186">
        <f t="shared" si="3"/>
        <v>0</v>
      </c>
      <c r="M22" s="198" t="str">
        <f t="shared" si="4"/>
        <v/>
      </c>
    </row>
    <row r="23" spans="1:13" ht="13.5" thickBot="1">
      <c r="A23" s="188"/>
      <c r="B23" s="172"/>
      <c r="C23" s="189"/>
      <c r="D23" s="189"/>
      <c r="E23" s="189"/>
      <c r="F23" s="189"/>
      <c r="G23" s="189"/>
      <c r="H23" s="189"/>
      <c r="I23" s="189"/>
      <c r="J23" s="189"/>
      <c r="K23" s="189"/>
      <c r="L23" s="186">
        <f t="shared" si="3"/>
        <v>0</v>
      </c>
      <c r="M23" s="199" t="str">
        <f t="shared" si="4"/>
        <v/>
      </c>
    </row>
    <row r="24" spans="1:13" ht="13.5" thickBot="1">
      <c r="A24" s="190" t="s">
        <v>115</v>
      </c>
      <c r="B24" s="174">
        <f t="shared" ref="B24:L24" si="5">SUM(B18:B23)</f>
        <v>0</v>
      </c>
      <c r="C24" s="174">
        <f t="shared" si="5"/>
        <v>0</v>
      </c>
      <c r="D24" s="174">
        <f t="shared" si="5"/>
        <v>0</v>
      </c>
      <c r="E24" s="174">
        <f t="shared" si="5"/>
        <v>0</v>
      </c>
      <c r="F24" s="174">
        <f t="shared" si="5"/>
        <v>356300000</v>
      </c>
      <c r="G24" s="174">
        <f t="shared" si="5"/>
        <v>356300000</v>
      </c>
      <c r="H24" s="174">
        <f t="shared" si="5"/>
        <v>341446000</v>
      </c>
      <c r="I24" s="174">
        <f t="shared" si="5"/>
        <v>0</v>
      </c>
      <c r="J24" s="174">
        <f t="shared" si="5"/>
        <v>0</v>
      </c>
      <c r="K24" s="174">
        <f t="shared" si="5"/>
        <v>14904800</v>
      </c>
      <c r="L24" s="174">
        <f t="shared" si="5"/>
        <v>14904800</v>
      </c>
      <c r="M24" s="341" t="str">
        <f t="shared" si="4"/>
        <v/>
      </c>
    </row>
    <row r="25" spans="1:13">
      <c r="A25" s="701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</row>
    <row r="26" spans="1:13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</row>
    <row r="27" spans="1:13" ht="15.75">
      <c r="A27" s="375" t="s">
        <v>969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3" ht="14.25" thickBo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358" t="s">
        <v>674</v>
      </c>
      <c r="M28" s="358"/>
    </row>
    <row r="29" spans="1:13" ht="13.5" thickBot="1">
      <c r="A29" s="368" t="s">
        <v>116</v>
      </c>
      <c r="B29" s="369"/>
      <c r="C29" s="369"/>
      <c r="D29" s="369"/>
      <c r="E29" s="369"/>
      <c r="F29" s="369"/>
      <c r="G29" s="369"/>
      <c r="H29" s="369"/>
      <c r="I29" s="369"/>
      <c r="J29" s="369"/>
      <c r="K29" s="192" t="s">
        <v>98</v>
      </c>
      <c r="L29" s="192" t="s">
        <v>99</v>
      </c>
      <c r="M29" s="192" t="s">
        <v>7</v>
      </c>
    </row>
    <row r="30" spans="1:13">
      <c r="A30" s="363" t="s">
        <v>218</v>
      </c>
      <c r="B30" s="364"/>
      <c r="C30" s="364"/>
      <c r="D30" s="364"/>
      <c r="E30" s="364"/>
      <c r="F30" s="364"/>
      <c r="G30" s="364"/>
      <c r="H30" s="364"/>
      <c r="I30" s="364"/>
      <c r="J30" s="364"/>
      <c r="K30" s="193"/>
      <c r="L30" s="194"/>
      <c r="M30" s="194"/>
    </row>
    <row r="31" spans="1:13" ht="13.5" thickBo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195"/>
      <c r="L31" s="189"/>
      <c r="M31" s="189"/>
    </row>
    <row r="32" spans="1:13" ht="13.5" thickBot="1">
      <c r="A32" s="356" t="s">
        <v>117</v>
      </c>
      <c r="B32" s="357"/>
      <c r="C32" s="357"/>
      <c r="D32" s="357"/>
      <c r="E32" s="357"/>
      <c r="F32" s="357"/>
      <c r="G32" s="357"/>
      <c r="H32" s="357"/>
      <c r="I32" s="357"/>
      <c r="J32" s="357"/>
      <c r="K32" s="196">
        <f>SUM(K30:K31)</f>
        <v>0</v>
      </c>
      <c r="L32" s="196">
        <f>SUM(L30:L31)</f>
        <v>0</v>
      </c>
      <c r="M32" s="196">
        <f>SUM(M30:M31)</f>
        <v>0</v>
      </c>
    </row>
    <row r="48" spans="1:1">
      <c r="A48" s="28"/>
    </row>
  </sheetData>
  <mergeCells count="6">
    <mergeCell ref="B2:L2"/>
    <mergeCell ref="J4:M6"/>
    <mergeCell ref="B7:C7"/>
    <mergeCell ref="D7:E7"/>
    <mergeCell ref="F7:G7"/>
    <mergeCell ref="H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H125" sqref="H125"/>
    </sheetView>
  </sheetViews>
  <sheetFormatPr defaultRowHeight="12.75"/>
  <cols>
    <col min="1" max="1" width="9.6640625" style="146" customWidth="1"/>
    <col min="2" max="2" width="59.33203125" style="146" customWidth="1"/>
    <col min="3" max="5" width="15.83203125" style="147" customWidth="1"/>
    <col min="6" max="6" width="9.83203125" style="4" bestFit="1" customWidth="1"/>
    <col min="7" max="7" width="11" style="4" bestFit="1" customWidth="1"/>
    <col min="8" max="16384" width="9.33203125" style="4"/>
  </cols>
  <sheetData>
    <row r="1" spans="1:5" s="2" customFormat="1" ht="16.5" customHeight="1" thickBot="1">
      <c r="A1" s="55"/>
      <c r="B1" s="56"/>
      <c r="C1" s="64"/>
      <c r="D1" s="64"/>
      <c r="E1" s="64" t="s">
        <v>879</v>
      </c>
    </row>
    <row r="2" spans="1:5" s="40" customFormat="1" ht="22.5" customHeight="1">
      <c r="A2" s="376"/>
      <c r="B2" s="1233" t="s">
        <v>118</v>
      </c>
      <c r="C2" s="1234"/>
      <c r="D2" s="1235"/>
      <c r="E2" s="136" t="s">
        <v>119</v>
      </c>
    </row>
    <row r="3" spans="1:5" s="40" customFormat="1" ht="16.5" thickBot="1">
      <c r="A3" s="57"/>
      <c r="B3" s="1236" t="s">
        <v>539</v>
      </c>
      <c r="C3" s="1237"/>
      <c r="D3" s="1238"/>
      <c r="E3" s="137" t="s">
        <v>121</v>
      </c>
    </row>
    <row r="4" spans="1:5" s="41" customFormat="1" ht="15.95" customHeight="1" thickBot="1">
      <c r="A4" s="58"/>
      <c r="B4" s="58"/>
      <c r="C4" s="59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2</v>
      </c>
      <c r="B6" s="53">
        <v>3</v>
      </c>
      <c r="C6" s="53">
        <v>4</v>
      </c>
      <c r="D6" s="220">
        <v>5</v>
      </c>
      <c r="E6" s="219">
        <v>6</v>
      </c>
    </row>
    <row r="7" spans="1:5" s="32" customFormat="1" ht="12" customHeight="1" thickBot="1">
      <c r="A7" s="460" t="s">
        <v>8</v>
      </c>
      <c r="B7" s="549" t="s">
        <v>443</v>
      </c>
      <c r="C7" s="540">
        <f>SUM(C16+C8)</f>
        <v>992507616</v>
      </c>
      <c r="D7" s="540">
        <f>SUM(D16+D8)</f>
        <v>1110714258</v>
      </c>
      <c r="E7" s="673">
        <f>SUM(E16+E8)</f>
        <v>1083592579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SUM(C9:C15)</f>
        <v>817600022</v>
      </c>
      <c r="D8" s="459">
        <f>SUM(D9:D15)</f>
        <v>933704121</v>
      </c>
      <c r="E8" s="502">
        <f>SUM(E9:E15)</f>
        <v>933703586</v>
      </c>
    </row>
    <row r="9" spans="1:5" s="43" customFormat="1" ht="12" customHeight="1">
      <c r="A9" s="436" t="s">
        <v>272</v>
      </c>
      <c r="B9" s="437" t="s">
        <v>273</v>
      </c>
      <c r="C9" s="534">
        <v>216365044</v>
      </c>
      <c r="D9" s="534">
        <v>236410164</v>
      </c>
      <c r="E9" s="534">
        <v>236410164</v>
      </c>
    </row>
    <row r="10" spans="1:5" s="43" customFormat="1" ht="12" customHeight="1">
      <c r="A10" s="439" t="s">
        <v>274</v>
      </c>
      <c r="B10" s="440" t="s">
        <v>354</v>
      </c>
      <c r="C10" s="441">
        <v>287872260</v>
      </c>
      <c r="D10" s="441">
        <v>348095205</v>
      </c>
      <c r="E10" s="441">
        <v>348095205</v>
      </c>
    </row>
    <row r="11" spans="1:5" s="43" customFormat="1" ht="15">
      <c r="A11" s="439" t="s">
        <v>729</v>
      </c>
      <c r="B11" s="440" t="s">
        <v>731</v>
      </c>
      <c r="C11" s="441">
        <v>142063704</v>
      </c>
      <c r="D11" s="441">
        <v>160352658</v>
      </c>
      <c r="E11" s="441">
        <v>160352658</v>
      </c>
    </row>
    <row r="12" spans="1:5" s="43" customFormat="1" ht="15" customHeight="1">
      <c r="A12" s="439" t="s">
        <v>728</v>
      </c>
      <c r="B12" s="440" t="s">
        <v>730</v>
      </c>
      <c r="C12" s="441">
        <v>151324043</v>
      </c>
      <c r="D12" s="441">
        <v>142392873</v>
      </c>
      <c r="E12" s="441">
        <v>142392873</v>
      </c>
    </row>
    <row r="13" spans="1:5" s="43" customFormat="1" ht="12" customHeight="1">
      <c r="A13" s="439" t="s">
        <v>277</v>
      </c>
      <c r="B13" s="440" t="s">
        <v>278</v>
      </c>
      <c r="C13" s="441">
        <v>19974971</v>
      </c>
      <c r="D13" s="441">
        <v>21948971</v>
      </c>
      <c r="E13" s="441">
        <v>21948971</v>
      </c>
    </row>
    <row r="14" spans="1:5" s="42" customFormat="1" ht="12" customHeight="1">
      <c r="A14" s="439" t="s">
        <v>279</v>
      </c>
      <c r="B14" s="440" t="s">
        <v>665</v>
      </c>
      <c r="C14" s="441"/>
      <c r="D14" s="441">
        <v>21676930</v>
      </c>
      <c r="E14" s="699">
        <v>21676395</v>
      </c>
    </row>
    <row r="15" spans="1:5" s="42" customFormat="1" ht="12" customHeight="1" thickBot="1">
      <c r="A15" s="449" t="s">
        <v>280</v>
      </c>
      <c r="B15" s="450" t="s">
        <v>629</v>
      </c>
      <c r="C15" s="451"/>
      <c r="D15" s="536">
        <v>2827320</v>
      </c>
      <c r="E15" s="536">
        <v>2827320</v>
      </c>
    </row>
    <row r="16" spans="1:5" s="42" customFormat="1" ht="12" customHeight="1" thickBot="1">
      <c r="A16" s="539" t="s">
        <v>445</v>
      </c>
      <c r="B16" s="456" t="s">
        <v>361</v>
      </c>
      <c r="C16" s="580">
        <f>SUM(C17:C21)</f>
        <v>174907594</v>
      </c>
      <c r="D16" s="580">
        <f>SUM(D17:D21)</f>
        <v>177010137</v>
      </c>
      <c r="E16" s="704">
        <f>SUM(E17:E21)</f>
        <v>149888993</v>
      </c>
    </row>
    <row r="17" spans="1:5" s="42" customFormat="1" ht="12" customHeight="1">
      <c r="A17" s="452" t="s">
        <v>281</v>
      </c>
      <c r="B17" s="453" t="s">
        <v>282</v>
      </c>
      <c r="C17" s="454"/>
      <c r="D17" s="454"/>
      <c r="E17" s="507"/>
    </row>
    <row r="18" spans="1:5" s="42" customFormat="1" ht="12" customHeight="1">
      <c r="A18" s="439" t="s">
        <v>283</v>
      </c>
      <c r="B18" s="440" t="s">
        <v>357</v>
      </c>
      <c r="C18" s="441"/>
      <c r="D18" s="441"/>
      <c r="E18" s="504"/>
    </row>
    <row r="19" spans="1:5" s="42" customFormat="1" ht="12" customHeight="1">
      <c r="A19" s="439" t="s">
        <v>284</v>
      </c>
      <c r="B19" s="571" t="s">
        <v>358</v>
      </c>
      <c r="C19" s="441"/>
      <c r="D19" s="441"/>
      <c r="E19" s="504"/>
    </row>
    <row r="20" spans="1:5" s="42" customFormat="1" ht="12" customHeight="1">
      <c r="A20" s="439" t="s">
        <v>285</v>
      </c>
      <c r="B20" s="571" t="s">
        <v>359</v>
      </c>
      <c r="C20" s="441"/>
      <c r="D20" s="441"/>
      <c r="E20" s="504"/>
    </row>
    <row r="21" spans="1:5" s="43" customFormat="1" ht="12" customHeight="1" thickBot="1">
      <c r="A21" s="439" t="s">
        <v>286</v>
      </c>
      <c r="B21" s="440" t="s">
        <v>360</v>
      </c>
      <c r="C21" s="441">
        <v>174907594</v>
      </c>
      <c r="D21" s="441">
        <v>177010137</v>
      </c>
      <c r="E21" s="504">
        <v>149888993</v>
      </c>
    </row>
    <row r="22" spans="1:5" s="43" customFormat="1" ht="12" hidden="1" customHeight="1" thickBot="1">
      <c r="A22" s="488" t="s">
        <v>286</v>
      </c>
      <c r="B22" s="489" t="s">
        <v>418</v>
      </c>
      <c r="C22" s="490"/>
      <c r="D22" s="490"/>
      <c r="E22" s="508">
        <v>19249</v>
      </c>
    </row>
    <row r="23" spans="1:5" s="43" customFormat="1" ht="12" customHeight="1" thickBot="1">
      <c r="A23" s="455" t="s">
        <v>10</v>
      </c>
      <c r="B23" s="466" t="s">
        <v>362</v>
      </c>
      <c r="C23" s="580">
        <f>SUM(C24:C28)</f>
        <v>842517185</v>
      </c>
      <c r="D23" s="580">
        <f>SUM(D24:D28)</f>
        <v>823727089</v>
      </c>
      <c r="E23" s="704">
        <f>SUM(E24:E28)</f>
        <v>371362884</v>
      </c>
    </row>
    <row r="24" spans="1:5" s="42" customFormat="1" ht="12" customHeight="1">
      <c r="A24" s="452" t="s">
        <v>287</v>
      </c>
      <c r="B24" s="453" t="s">
        <v>288</v>
      </c>
      <c r="C24" s="465"/>
      <c r="D24" s="477"/>
      <c r="E24" s="517"/>
    </row>
    <row r="25" spans="1:5" s="43" customFormat="1" ht="12" customHeight="1">
      <c r="A25" s="439" t="s">
        <v>289</v>
      </c>
      <c r="B25" s="440" t="s">
        <v>363</v>
      </c>
      <c r="C25" s="442"/>
      <c r="D25" s="442"/>
      <c r="E25" s="510"/>
    </row>
    <row r="26" spans="1:5" s="43" customFormat="1" ht="12" customHeight="1">
      <c r="A26" s="439" t="s">
        <v>290</v>
      </c>
      <c r="B26" s="571" t="s">
        <v>364</v>
      </c>
      <c r="C26" s="441"/>
      <c r="D26" s="441"/>
      <c r="E26" s="504"/>
    </row>
    <row r="27" spans="1:5" s="43" customFormat="1" ht="12" customHeight="1">
      <c r="A27" s="449" t="s">
        <v>291</v>
      </c>
      <c r="B27" s="572" t="s">
        <v>365</v>
      </c>
      <c r="C27" s="464"/>
      <c r="D27" s="464"/>
      <c r="E27" s="511"/>
    </row>
    <row r="28" spans="1:5" s="43" customFormat="1" ht="12" customHeight="1" thickBot="1">
      <c r="A28" s="487" t="s">
        <v>292</v>
      </c>
      <c r="B28" s="486" t="s">
        <v>366</v>
      </c>
      <c r="C28" s="203">
        <v>842517185</v>
      </c>
      <c r="D28" s="203">
        <v>823727089</v>
      </c>
      <c r="E28" s="81">
        <v>371362884</v>
      </c>
    </row>
    <row r="29" spans="1:5" s="43" customFormat="1" ht="12" hidden="1" customHeight="1" thickBot="1">
      <c r="A29" s="488" t="s">
        <v>292</v>
      </c>
      <c r="B29" s="489" t="s">
        <v>418</v>
      </c>
      <c r="C29" s="490"/>
      <c r="D29" s="490"/>
      <c r="E29" s="508">
        <v>128054</v>
      </c>
    </row>
    <row r="30" spans="1:5" s="43" customFormat="1" ht="12" customHeight="1" thickBot="1">
      <c r="A30" s="455" t="s">
        <v>11</v>
      </c>
      <c r="B30" s="466" t="s">
        <v>373</v>
      </c>
      <c r="C30" s="1065">
        <f>SUM(C32+C34+C39)</f>
        <v>164800000</v>
      </c>
      <c r="D30" s="1065">
        <f>SUM(D32+D34+D39)</f>
        <v>164800000</v>
      </c>
      <c r="E30" s="1066">
        <f>SUM(E32+E34+E39)</f>
        <v>178046686</v>
      </c>
    </row>
    <row r="31" spans="1:5" s="43" customFormat="1" ht="12" customHeight="1">
      <c r="A31" s="452" t="s">
        <v>293</v>
      </c>
      <c r="B31" s="453" t="s">
        <v>294</v>
      </c>
      <c r="C31" s="454">
        <v>154000000</v>
      </c>
      <c r="D31" s="454">
        <v>154000000</v>
      </c>
      <c r="E31" s="507">
        <v>170941167</v>
      </c>
    </row>
    <row r="32" spans="1:5" s="43" customFormat="1" ht="12" customHeight="1">
      <c r="A32" s="439" t="s">
        <v>295</v>
      </c>
      <c r="B32" s="440" t="s">
        <v>296</v>
      </c>
      <c r="C32" s="469">
        <v>14000000</v>
      </c>
      <c r="D32" s="469">
        <v>14000000</v>
      </c>
      <c r="E32" s="513">
        <v>13309634</v>
      </c>
    </row>
    <row r="33" spans="1:12" s="43" customFormat="1" ht="12" customHeight="1">
      <c r="A33" s="467" t="s">
        <v>295</v>
      </c>
      <c r="B33" s="468" t="s">
        <v>367</v>
      </c>
      <c r="C33" s="469">
        <v>14000000</v>
      </c>
      <c r="D33" s="469">
        <v>14000000</v>
      </c>
      <c r="E33" s="513">
        <v>13309634</v>
      </c>
    </row>
    <row r="34" spans="1:12" s="43" customFormat="1" ht="12" customHeight="1">
      <c r="A34" s="439" t="s">
        <v>370</v>
      </c>
      <c r="B34" s="471" t="s">
        <v>371</v>
      </c>
      <c r="C34" s="469">
        <v>140000000</v>
      </c>
      <c r="D34" s="469">
        <v>140000000</v>
      </c>
      <c r="E34" s="513">
        <v>157631533</v>
      </c>
    </row>
    <row r="35" spans="1:12" s="43" customFormat="1" ht="12" customHeight="1">
      <c r="A35" s="439" t="s">
        <v>297</v>
      </c>
      <c r="B35" s="472" t="s">
        <v>372</v>
      </c>
      <c r="C35" s="469">
        <v>140000000</v>
      </c>
      <c r="D35" s="469">
        <v>140000000</v>
      </c>
      <c r="E35" s="513">
        <v>157631533</v>
      </c>
      <c r="J35" s="1119">
        <f>SUM(J21+J34)</f>
        <v>0</v>
      </c>
      <c r="K35" s="1119">
        <f>SUM(K21+K34)</f>
        <v>0</v>
      </c>
      <c r="L35" s="1119">
        <f>SUM(L21+L34)</f>
        <v>0</v>
      </c>
    </row>
    <row r="36" spans="1:12" s="43" customFormat="1" ht="12" customHeight="1">
      <c r="A36" s="467" t="s">
        <v>297</v>
      </c>
      <c r="B36" s="473" t="s">
        <v>368</v>
      </c>
      <c r="C36" s="469">
        <v>140000000</v>
      </c>
      <c r="D36" s="469">
        <v>140000000</v>
      </c>
      <c r="E36" s="513">
        <v>157631533</v>
      </c>
    </row>
    <row r="37" spans="1:12" s="43" customFormat="1" ht="12" customHeight="1">
      <c r="A37" s="439" t="s">
        <v>298</v>
      </c>
      <c r="B37" s="474" t="s">
        <v>299</v>
      </c>
      <c r="C37" s="706"/>
      <c r="D37" s="706"/>
      <c r="E37" s="707"/>
    </row>
    <row r="38" spans="1:12" s="43" customFormat="1" ht="12" customHeight="1">
      <c r="A38" s="439" t="s">
        <v>300</v>
      </c>
      <c r="B38" s="474" t="s">
        <v>301</v>
      </c>
      <c r="C38" s="446"/>
      <c r="D38" s="446"/>
      <c r="E38" s="523"/>
    </row>
    <row r="39" spans="1:12" s="43" customFormat="1" ht="12" customHeight="1" thickBot="1">
      <c r="A39" s="449" t="s">
        <v>302</v>
      </c>
      <c r="B39" s="450" t="s">
        <v>303</v>
      </c>
      <c r="C39" s="476">
        <v>10800000</v>
      </c>
      <c r="D39" s="476">
        <v>10800000</v>
      </c>
      <c r="E39" s="515">
        <v>7105519</v>
      </c>
    </row>
    <row r="40" spans="1:12" s="43" customFormat="1" ht="12" customHeight="1" thickBot="1">
      <c r="A40" s="455" t="s">
        <v>12</v>
      </c>
      <c r="B40" s="466" t="s">
        <v>374</v>
      </c>
      <c r="C40" s="580">
        <f>SUM(C41:C50)</f>
        <v>161434897</v>
      </c>
      <c r="D40" s="580">
        <f>SUM(D41:D50)</f>
        <v>164454953</v>
      </c>
      <c r="E40" s="704">
        <f>SUM(E41:E51)</f>
        <v>148892728</v>
      </c>
    </row>
    <row r="41" spans="1:12" s="43" customFormat="1" ht="12" customHeight="1">
      <c r="A41" s="452" t="s">
        <v>304</v>
      </c>
      <c r="B41" s="453" t="s">
        <v>305</v>
      </c>
      <c r="C41" s="477">
        <v>32200000</v>
      </c>
      <c r="D41" s="477">
        <v>32200000</v>
      </c>
      <c r="E41" s="517">
        <v>20439265</v>
      </c>
    </row>
    <row r="42" spans="1:12" s="43" customFormat="1" ht="12" customHeight="1">
      <c r="A42" s="439" t="s">
        <v>306</v>
      </c>
      <c r="B42" s="440" t="s">
        <v>307</v>
      </c>
      <c r="C42" s="444">
        <v>104916032</v>
      </c>
      <c r="D42" s="444">
        <v>107294029</v>
      </c>
      <c r="E42" s="512">
        <v>98222623</v>
      </c>
    </row>
    <row r="43" spans="1:12" s="43" customFormat="1" ht="12" customHeight="1">
      <c r="A43" s="439" t="s">
        <v>308</v>
      </c>
      <c r="B43" s="440" t="s">
        <v>309</v>
      </c>
      <c r="C43" s="444">
        <v>4024800</v>
      </c>
      <c r="D43" s="444">
        <v>4024800</v>
      </c>
      <c r="E43" s="512">
        <v>5732563</v>
      </c>
    </row>
    <row r="44" spans="1:12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12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12" s="43" customFormat="1" ht="12" customHeight="1">
      <c r="A46" s="439" t="s">
        <v>314</v>
      </c>
      <c r="B46" s="440" t="s">
        <v>315</v>
      </c>
      <c r="C46" s="444">
        <v>20294065</v>
      </c>
      <c r="D46" s="444">
        <v>20936124</v>
      </c>
      <c r="E46" s="512">
        <v>20209997</v>
      </c>
    </row>
    <row r="47" spans="1:12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12" s="43" customFormat="1" ht="12" customHeight="1">
      <c r="A48" s="439" t="s">
        <v>318</v>
      </c>
      <c r="B48" s="440" t="s">
        <v>319</v>
      </c>
      <c r="C48" s="444"/>
      <c r="D48" s="444"/>
      <c r="E48" s="512">
        <v>135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>
      <c r="A50" s="725" t="s">
        <v>322</v>
      </c>
      <c r="B50" s="726" t="s">
        <v>630</v>
      </c>
      <c r="C50" s="727"/>
      <c r="D50" s="727"/>
      <c r="E50" s="728">
        <v>43000</v>
      </c>
    </row>
    <row r="51" spans="1:5" s="43" customFormat="1" ht="12" customHeight="1" thickBot="1">
      <c r="A51" s="721" t="s">
        <v>641</v>
      </c>
      <c r="B51" s="722" t="s">
        <v>643</v>
      </c>
      <c r="C51" s="723"/>
      <c r="D51" s="723"/>
      <c r="E51" s="724">
        <v>4245145</v>
      </c>
    </row>
    <row r="52" spans="1:5" s="43" customFormat="1" ht="12" customHeight="1" thickBot="1">
      <c r="A52" s="455" t="s">
        <v>13</v>
      </c>
      <c r="B52" s="466" t="s">
        <v>375</v>
      </c>
      <c r="C52" s="580">
        <f>SUM(C53:C57)</f>
        <v>108247394</v>
      </c>
      <c r="D52" s="580">
        <f>SUM(D53:D57)</f>
        <v>105227338</v>
      </c>
      <c r="E52" s="704">
        <f>SUM(E53:E57)</f>
        <v>0</v>
      </c>
    </row>
    <row r="53" spans="1:5" s="43" customFormat="1" ht="12" customHeight="1">
      <c r="A53" s="452" t="s">
        <v>325</v>
      </c>
      <c r="B53" s="453" t="s">
        <v>326</v>
      </c>
      <c r="C53" s="479"/>
      <c r="D53" s="479"/>
      <c r="E53" s="918"/>
    </row>
    <row r="54" spans="1:5" s="42" customFormat="1" ht="12" customHeight="1">
      <c r="A54" s="439" t="s">
        <v>327</v>
      </c>
      <c r="B54" s="440" t="s">
        <v>328</v>
      </c>
      <c r="C54" s="444">
        <v>108247394</v>
      </c>
      <c r="D54" s="444">
        <v>105227338</v>
      </c>
      <c r="E54" s="512"/>
    </row>
    <row r="55" spans="1:5" s="42" customFormat="1" ht="12" customHeight="1">
      <c r="A55" s="439" t="s">
        <v>329</v>
      </c>
      <c r="B55" s="440" t="s">
        <v>330</v>
      </c>
      <c r="C55" s="444"/>
      <c r="D55" s="444"/>
      <c r="E55" s="512"/>
    </row>
    <row r="56" spans="1:5" s="42" customFormat="1" ht="12" customHeight="1">
      <c r="A56" s="439" t="s">
        <v>331</v>
      </c>
      <c r="B56" s="440" t="s">
        <v>332</v>
      </c>
      <c r="C56" s="444"/>
      <c r="D56" s="444"/>
      <c r="E56" s="512"/>
    </row>
    <row r="57" spans="1:5" s="42" customFormat="1" ht="12" customHeight="1" thickBot="1">
      <c r="A57" s="449" t="s">
        <v>333</v>
      </c>
      <c r="B57" s="450" t="s">
        <v>334</v>
      </c>
      <c r="C57" s="476"/>
      <c r="D57" s="476"/>
      <c r="E57" s="515"/>
    </row>
    <row r="58" spans="1:5" s="43" customFormat="1" ht="12" customHeight="1" thickBot="1">
      <c r="A58" s="455" t="s">
        <v>14</v>
      </c>
      <c r="B58" s="466" t="s">
        <v>381</v>
      </c>
      <c r="C58" s="482">
        <f>SUM(C59:C61)</f>
        <v>0</v>
      </c>
      <c r="D58" s="482">
        <f>SUM(D59:D61)</f>
        <v>0</v>
      </c>
      <c r="E58" s="588">
        <f>SUM(E59:E61)</f>
        <v>40000</v>
      </c>
    </row>
    <row r="59" spans="1:5" s="43" customFormat="1" ht="11.25" customHeight="1">
      <c r="A59" s="452" t="s">
        <v>335</v>
      </c>
      <c r="B59" s="453" t="s">
        <v>376</v>
      </c>
      <c r="C59" s="481"/>
      <c r="D59" s="481"/>
      <c r="E59" s="521"/>
    </row>
    <row r="60" spans="1:5">
      <c r="A60" s="439" t="s">
        <v>793</v>
      </c>
      <c r="B60" s="440" t="s">
        <v>377</v>
      </c>
      <c r="C60" s="445"/>
      <c r="D60" s="445"/>
      <c r="E60" s="514"/>
    </row>
    <row r="61" spans="1:5" s="32" customFormat="1" ht="13.5" customHeight="1" thickBot="1">
      <c r="A61" s="439" t="s">
        <v>671</v>
      </c>
      <c r="B61" s="440" t="s">
        <v>336</v>
      </c>
      <c r="C61" s="444"/>
      <c r="D61" s="444"/>
      <c r="E61" s="444">
        <v>40000</v>
      </c>
    </row>
    <row r="62" spans="1:5" s="44" customFormat="1" ht="12" hidden="1" customHeight="1" thickBot="1">
      <c r="A62" s="483" t="s">
        <v>379</v>
      </c>
      <c r="B62" s="484" t="s">
        <v>380</v>
      </c>
      <c r="C62" s="485"/>
      <c r="D62" s="485"/>
      <c r="E62" s="522"/>
    </row>
    <row r="63" spans="1:5" ht="12" customHeight="1" thickBot="1">
      <c r="A63" s="455" t="s">
        <v>15</v>
      </c>
      <c r="B63" s="456" t="s">
        <v>387</v>
      </c>
      <c r="C63" s="478">
        <f>SUM(C64:C66)</f>
        <v>0</v>
      </c>
      <c r="D63" s="580">
        <f>SUM(D64:D66)</f>
        <v>0</v>
      </c>
      <c r="E63" s="704">
        <f>SUM(E64:E66)</f>
        <v>0</v>
      </c>
    </row>
    <row r="64" spans="1:5" ht="12" customHeight="1">
      <c r="A64" s="452" t="s">
        <v>337</v>
      </c>
      <c r="B64" s="453" t="s">
        <v>382</v>
      </c>
      <c r="C64" s="477"/>
      <c r="D64" s="477"/>
      <c r="E64" s="517"/>
    </row>
    <row r="65" spans="1:6" ht="12" customHeight="1">
      <c r="A65" s="439" t="s">
        <v>794</v>
      </c>
      <c r="B65" s="440" t="s">
        <v>383</v>
      </c>
      <c r="C65" s="444"/>
      <c r="D65" s="444"/>
      <c r="E65" s="512"/>
    </row>
    <row r="66" spans="1:6" ht="12" customHeight="1" thickBot="1">
      <c r="A66" s="439" t="s">
        <v>613</v>
      </c>
      <c r="B66" s="440" t="s">
        <v>338</v>
      </c>
      <c r="C66" s="706"/>
      <c r="D66" s="706"/>
      <c r="E66" s="707"/>
    </row>
    <row r="67" spans="1:6" ht="12" customHeight="1" thickBot="1">
      <c r="A67" s="455" t="s">
        <v>35</v>
      </c>
      <c r="B67" s="466" t="s">
        <v>388</v>
      </c>
      <c r="C67" s="580">
        <f>SUM(C8+C16+C23+C30+C40+C52+C58+C63)</f>
        <v>2269507092</v>
      </c>
      <c r="D67" s="708">
        <f>SUM(D8+D16+D23+D30+D40+D52+D58+D63)</f>
        <v>2368923638</v>
      </c>
      <c r="E67" s="672">
        <f>SUM(E8+E16+E23+E30+E40+E52+E58+E63)</f>
        <v>1781934877</v>
      </c>
    </row>
    <row r="68" spans="1:6" ht="12" customHeight="1">
      <c r="A68" s="774" t="s">
        <v>390</v>
      </c>
      <c r="B68" s="775" t="s">
        <v>339</v>
      </c>
      <c r="C68" s="776">
        <f>SUM(C69:C71)</f>
        <v>0</v>
      </c>
      <c r="D68" s="777">
        <f>SUM(D69:D71)</f>
        <v>0</v>
      </c>
      <c r="E68" s="778">
        <f>SUM(E69:E71)</f>
        <v>0</v>
      </c>
    </row>
    <row r="69" spans="1:6" ht="12" customHeight="1">
      <c r="A69" s="439" t="s">
        <v>340</v>
      </c>
      <c r="B69" s="440" t="s">
        <v>341</v>
      </c>
      <c r="C69" s="444"/>
      <c r="D69" s="688"/>
      <c r="E69" s="681"/>
    </row>
    <row r="70" spans="1:6" ht="12" customHeight="1">
      <c r="A70" s="439" t="s">
        <v>342</v>
      </c>
      <c r="B70" s="440" t="s">
        <v>343</v>
      </c>
      <c r="C70" s="444"/>
      <c r="D70" s="688"/>
      <c r="E70" s="681"/>
    </row>
    <row r="71" spans="1:6" ht="12" customHeight="1">
      <c r="A71" s="439" t="s">
        <v>344</v>
      </c>
      <c r="B71" s="447" t="s">
        <v>345</v>
      </c>
      <c r="C71" s="446"/>
      <c r="D71" s="689"/>
      <c r="E71" s="682"/>
    </row>
    <row r="72" spans="1:6" s="798" customFormat="1" ht="12" customHeight="1">
      <c r="A72" s="796" t="s">
        <v>391</v>
      </c>
      <c r="B72" s="797" t="s">
        <v>346</v>
      </c>
      <c r="C72" s="543"/>
      <c r="D72" s="691"/>
      <c r="E72" s="684"/>
    </row>
    <row r="73" spans="1:6" s="798" customFormat="1" ht="12" customHeight="1">
      <c r="A73" s="796" t="s">
        <v>392</v>
      </c>
      <c r="B73" s="797" t="s">
        <v>347</v>
      </c>
      <c r="C73" s="543">
        <f>SUM(C74:C75)</f>
        <v>510960482</v>
      </c>
      <c r="D73" s="691">
        <f>SUM(D74:D75)</f>
        <v>510989164</v>
      </c>
      <c r="E73" s="684">
        <f>SUM(E74:E75)</f>
        <v>510989164</v>
      </c>
    </row>
    <row r="74" spans="1:6" ht="12" customHeight="1">
      <c r="A74" s="439" t="s">
        <v>348</v>
      </c>
      <c r="B74" s="440" t="s">
        <v>349</v>
      </c>
      <c r="C74" s="851">
        <v>510960482</v>
      </c>
      <c r="D74" s="852">
        <v>510989164</v>
      </c>
      <c r="E74" s="852">
        <v>510989164</v>
      </c>
      <c r="F74" s="23"/>
    </row>
    <row r="75" spans="1:6" ht="12" customHeight="1">
      <c r="A75" s="439" t="s">
        <v>350</v>
      </c>
      <c r="B75" s="440" t="s">
        <v>351</v>
      </c>
      <c r="C75" s="448"/>
      <c r="D75" s="691"/>
      <c r="E75" s="684"/>
    </row>
    <row r="76" spans="1:6" s="44" customFormat="1" ht="12" customHeight="1">
      <c r="A76" s="439" t="s">
        <v>448</v>
      </c>
      <c r="B76" s="795" t="s">
        <v>449</v>
      </c>
      <c r="C76" s="543">
        <v>35000000</v>
      </c>
      <c r="D76" s="543">
        <v>35000000</v>
      </c>
      <c r="E76" s="684">
        <v>34880940</v>
      </c>
    </row>
    <row r="77" spans="1:6" ht="12" customHeight="1">
      <c r="A77" s="1003" t="s">
        <v>393</v>
      </c>
      <c r="B77" s="1005" t="s">
        <v>394</v>
      </c>
      <c r="C77" s="448">
        <f>SUM(C68+C72+C73+C76)</f>
        <v>545960482</v>
      </c>
      <c r="D77" s="448">
        <f>SUM(D68+D72+D73+D76)</f>
        <v>545989164</v>
      </c>
      <c r="E77" s="683">
        <f>SUM(E68+E72+E73+E76)</f>
        <v>545870104</v>
      </c>
    </row>
    <row r="78" spans="1:6" ht="12" customHeight="1">
      <c r="A78" s="1003" t="s">
        <v>410</v>
      </c>
      <c r="B78" s="1005" t="s">
        <v>395</v>
      </c>
      <c r="C78" s="448"/>
      <c r="D78" s="448"/>
      <c r="E78" s="683"/>
    </row>
    <row r="79" spans="1:6" ht="12" customHeight="1" thickBot="1">
      <c r="A79" s="1004" t="s">
        <v>411</v>
      </c>
      <c r="B79" s="1006" t="s">
        <v>396</v>
      </c>
      <c r="C79" s="545"/>
      <c r="D79" s="545"/>
      <c r="E79" s="685"/>
    </row>
    <row r="80" spans="1:6" ht="12" customHeight="1" thickBot="1">
      <c r="A80" s="991" t="s">
        <v>16</v>
      </c>
      <c r="B80" s="1007" t="s">
        <v>389</v>
      </c>
      <c r="C80" s="677">
        <f>SUM(C77:C79)</f>
        <v>545960482</v>
      </c>
      <c r="D80" s="677">
        <f>SUM(D77:D79)</f>
        <v>545989164</v>
      </c>
      <c r="E80" s="692">
        <f>SUM(E77:E79)</f>
        <v>545870104</v>
      </c>
    </row>
    <row r="81" spans="1:5" ht="24.75" customHeight="1" thickBot="1">
      <c r="A81" s="991" t="s">
        <v>17</v>
      </c>
      <c r="B81" s="994" t="s">
        <v>412</v>
      </c>
      <c r="C81" s="794">
        <f>SUM(C67+C80)</f>
        <v>2815467574</v>
      </c>
      <c r="D81" s="794">
        <f>SUM(D67+D80)</f>
        <v>2914912802</v>
      </c>
      <c r="E81" s="791">
        <f>SUM(E67+E80)</f>
        <v>2327804981</v>
      </c>
    </row>
    <row r="83" spans="1:5" ht="13.5" thickBot="1"/>
    <row r="84" spans="1:5" s="21" customFormat="1" ht="38.1" customHeight="1" thickBot="1">
      <c r="A84" s="575"/>
      <c r="B84" s="576" t="s">
        <v>23</v>
      </c>
      <c r="C84" s="577" t="s">
        <v>5</v>
      </c>
      <c r="D84" s="577" t="s">
        <v>6</v>
      </c>
      <c r="E84" s="578" t="s">
        <v>7</v>
      </c>
    </row>
    <row r="85" spans="1:5" s="22" customFormat="1" ht="12" customHeight="1" thickBot="1">
      <c r="A85" s="18">
        <v>1</v>
      </c>
      <c r="B85" s="19">
        <v>2</v>
      </c>
      <c r="C85" s="19">
        <v>3</v>
      </c>
      <c r="D85" s="19">
        <v>4</v>
      </c>
      <c r="E85" s="20">
        <v>5</v>
      </c>
    </row>
    <row r="86" spans="1:5" s="21" customFormat="1" ht="12" customHeight="1" thickBot="1">
      <c r="A86" s="14" t="s">
        <v>8</v>
      </c>
      <c r="B86" s="17" t="s">
        <v>268</v>
      </c>
      <c r="C86" s="201">
        <f>+C87+C88+C89+C90+C91</f>
        <v>680345447</v>
      </c>
      <c r="D86" s="201">
        <f>+D87+D88+D89+D90+D91</f>
        <v>775208710</v>
      </c>
      <c r="E86" s="78">
        <f>+E87+E88+E89+E90+E91</f>
        <v>599918289</v>
      </c>
    </row>
    <row r="87" spans="1:5" s="21" customFormat="1" ht="12" customHeight="1">
      <c r="A87" s="11" t="s">
        <v>220</v>
      </c>
      <c r="B87" s="6" t="s">
        <v>24</v>
      </c>
      <c r="C87" s="204">
        <v>248557395</v>
      </c>
      <c r="D87" s="204">
        <v>270308881</v>
      </c>
      <c r="E87" s="80">
        <v>257503856</v>
      </c>
    </row>
    <row r="88" spans="1:5" s="21" customFormat="1" ht="12" customHeight="1">
      <c r="A88" s="9" t="s">
        <v>221</v>
      </c>
      <c r="B88" s="5" t="s">
        <v>25</v>
      </c>
      <c r="C88" s="203">
        <v>31009643</v>
      </c>
      <c r="D88" s="203">
        <v>32187034</v>
      </c>
      <c r="E88" s="81">
        <v>28148313</v>
      </c>
    </row>
    <row r="89" spans="1:5" s="21" customFormat="1" ht="12" customHeight="1">
      <c r="A89" s="9" t="s">
        <v>222</v>
      </c>
      <c r="B89" s="5" t="s">
        <v>26</v>
      </c>
      <c r="C89" s="206">
        <v>311587266</v>
      </c>
      <c r="D89" s="206">
        <v>368929276</v>
      </c>
      <c r="E89" s="83">
        <v>225439511</v>
      </c>
    </row>
    <row r="90" spans="1:5" s="21" customFormat="1" ht="12" customHeight="1">
      <c r="A90" s="9" t="s">
        <v>223</v>
      </c>
      <c r="B90" s="7" t="s">
        <v>27</v>
      </c>
      <c r="C90" s="206">
        <v>65519143</v>
      </c>
      <c r="D90" s="206">
        <v>65519143</v>
      </c>
      <c r="E90" s="83">
        <v>64588296</v>
      </c>
    </row>
    <row r="91" spans="1:5" s="21" customFormat="1" ht="12" customHeight="1">
      <c r="A91" s="9" t="s">
        <v>224</v>
      </c>
      <c r="B91" s="12" t="s">
        <v>28</v>
      </c>
      <c r="C91" s="206">
        <f>C92+C93+C94+C95+C96+C97+C98+C99+C100+C101+C102</f>
        <v>23672000</v>
      </c>
      <c r="D91" s="206">
        <f>D92+D93+D94+D95+D96+D97+D98+D99+D100+D101+D102</f>
        <v>38264376</v>
      </c>
      <c r="E91" s="206">
        <f>E92+E93+E94+E95+E96+E97+E98+E99+E100+E101+E102</f>
        <v>24238313</v>
      </c>
    </row>
    <row r="92" spans="1:5" s="418" customFormat="1" ht="12" customHeight="1">
      <c r="A92" s="416" t="s">
        <v>232</v>
      </c>
      <c r="B92" s="419" t="s">
        <v>226</v>
      </c>
      <c r="C92" s="402">
        <v>3000000</v>
      </c>
      <c r="D92" s="402">
        <v>18334488</v>
      </c>
      <c r="E92" s="403">
        <v>12518856</v>
      </c>
    </row>
    <row r="93" spans="1:5" s="418" customFormat="1" ht="12" customHeight="1">
      <c r="A93" s="416" t="s">
        <v>233</v>
      </c>
      <c r="B93" s="419" t="s">
        <v>227</v>
      </c>
      <c r="C93" s="402"/>
      <c r="D93" s="402"/>
      <c r="E93" s="403"/>
    </row>
    <row r="94" spans="1:5" s="418" customFormat="1" ht="12" customHeight="1">
      <c r="A94" s="416" t="s">
        <v>234</v>
      </c>
      <c r="B94" s="417" t="s">
        <v>228</v>
      </c>
      <c r="C94" s="402"/>
      <c r="D94" s="402"/>
      <c r="E94" s="403"/>
    </row>
    <row r="95" spans="1:5" s="418" customFormat="1" ht="12" customHeight="1">
      <c r="A95" s="420" t="s">
        <v>235</v>
      </c>
      <c r="B95" s="421" t="s">
        <v>229</v>
      </c>
      <c r="C95" s="402"/>
      <c r="D95" s="402"/>
      <c r="E95" s="403"/>
    </row>
    <row r="96" spans="1:5" s="418" customFormat="1" ht="12" customHeight="1">
      <c r="A96" s="416" t="s">
        <v>236</v>
      </c>
      <c r="B96" s="421" t="s">
        <v>230</v>
      </c>
      <c r="C96" s="402">
        <v>2722000</v>
      </c>
      <c r="D96" s="402">
        <v>2722000</v>
      </c>
      <c r="E96" s="403">
        <v>2255000</v>
      </c>
    </row>
    <row r="97" spans="1:5" s="418" customFormat="1" ht="12" customHeight="1">
      <c r="A97" s="422" t="s">
        <v>237</v>
      </c>
      <c r="B97" s="419" t="s">
        <v>243</v>
      </c>
      <c r="C97" s="402"/>
      <c r="D97" s="402"/>
      <c r="E97" s="403"/>
    </row>
    <row r="98" spans="1:5" s="418" customFormat="1" ht="12" customHeight="1">
      <c r="A98" s="422" t="s">
        <v>238</v>
      </c>
      <c r="B98" s="417" t="s">
        <v>244</v>
      </c>
      <c r="C98" s="402"/>
      <c r="D98" s="402"/>
      <c r="E98" s="403"/>
    </row>
    <row r="99" spans="1:5" s="418" customFormat="1" ht="12" customHeight="1">
      <c r="A99" s="422" t="s">
        <v>239</v>
      </c>
      <c r="B99" s="421" t="s">
        <v>245</v>
      </c>
      <c r="C99" s="402"/>
      <c r="D99" s="402"/>
      <c r="E99" s="403"/>
    </row>
    <row r="100" spans="1:5" s="418" customFormat="1" ht="12" customHeight="1">
      <c r="A100" s="422" t="s">
        <v>240</v>
      </c>
      <c r="B100" s="421" t="s">
        <v>246</v>
      </c>
      <c r="C100" s="402"/>
      <c r="D100" s="402"/>
      <c r="E100" s="403"/>
    </row>
    <row r="101" spans="1:5" s="418" customFormat="1" ht="12" customHeight="1">
      <c r="A101" s="422" t="s">
        <v>242</v>
      </c>
      <c r="B101" s="421" t="s">
        <v>247</v>
      </c>
      <c r="C101" s="402">
        <v>7950000</v>
      </c>
      <c r="D101" s="402">
        <v>9466000</v>
      </c>
      <c r="E101" s="403">
        <v>9464457</v>
      </c>
    </row>
    <row r="102" spans="1:5" s="418" customFormat="1" ht="12" customHeight="1" thickBot="1">
      <c r="A102" s="423" t="s">
        <v>616</v>
      </c>
      <c r="B102" s="424" t="s">
        <v>248</v>
      </c>
      <c r="C102" s="404">
        <v>10000000</v>
      </c>
      <c r="D102" s="404">
        <v>7741888</v>
      </c>
      <c r="E102" s="405"/>
    </row>
    <row r="103" spans="1:5" s="21" customFormat="1" ht="12" customHeight="1" thickBot="1">
      <c r="A103" s="13" t="s">
        <v>9</v>
      </c>
      <c r="B103" s="16" t="s">
        <v>269</v>
      </c>
      <c r="C103" s="202">
        <f>+C104+C105+C106</f>
        <v>1262641138</v>
      </c>
      <c r="D103" s="202">
        <f>+D104+D105+D106</f>
        <v>1241477481</v>
      </c>
      <c r="E103" s="79">
        <f>+E104+E105+E106</f>
        <v>57390258</v>
      </c>
    </row>
    <row r="104" spans="1:5" s="21" customFormat="1" ht="12" customHeight="1">
      <c r="A104" s="10" t="s">
        <v>249</v>
      </c>
      <c r="B104" s="5" t="s">
        <v>29</v>
      </c>
      <c r="C104" s="205">
        <v>838380510</v>
      </c>
      <c r="D104" s="205">
        <v>840650762</v>
      </c>
      <c r="E104" s="82">
        <v>18941819</v>
      </c>
    </row>
    <row r="105" spans="1:5" s="21" customFormat="1" ht="12" customHeight="1">
      <c r="A105" s="10" t="s">
        <v>250</v>
      </c>
      <c r="B105" s="8" t="s">
        <v>30</v>
      </c>
      <c r="C105" s="203">
        <v>424260628</v>
      </c>
      <c r="D105" s="203">
        <v>400826719</v>
      </c>
      <c r="E105" s="81">
        <v>38448439</v>
      </c>
    </row>
    <row r="106" spans="1:5" s="21" customFormat="1" ht="12" customHeight="1" thickBot="1">
      <c r="A106" s="10" t="s">
        <v>251</v>
      </c>
      <c r="B106" s="415" t="s">
        <v>252</v>
      </c>
      <c r="C106" s="203"/>
      <c r="D106" s="203"/>
      <c r="E106" s="81"/>
    </row>
    <row r="107" spans="1:5" s="21" customFormat="1" ht="17.25" customHeight="1" thickBot="1">
      <c r="A107" s="13" t="s">
        <v>10</v>
      </c>
      <c r="B107" s="435" t="s">
        <v>270</v>
      </c>
      <c r="C107" s="201">
        <f>+C86+C103</f>
        <v>1942986585</v>
      </c>
      <c r="D107" s="201">
        <f>+D86+D103</f>
        <v>2016686191</v>
      </c>
      <c r="E107" s="78">
        <f>+E86+E103</f>
        <v>657308547</v>
      </c>
    </row>
    <row r="108" spans="1:5" s="21" customFormat="1" ht="12" customHeight="1">
      <c r="A108" s="766" t="s">
        <v>397</v>
      </c>
      <c r="B108" s="765" t="s">
        <v>398</v>
      </c>
      <c r="C108" s="767">
        <f>SUM(C109:C111)</f>
        <v>0</v>
      </c>
      <c r="D108" s="767">
        <f>SUM(D109:D111)</f>
        <v>0</v>
      </c>
      <c r="E108" s="768">
        <f>SUM(E109:E111)</f>
        <v>0</v>
      </c>
    </row>
    <row r="109" spans="1:5" s="21" customFormat="1" ht="12" customHeight="1">
      <c r="A109" s="71" t="s">
        <v>399</v>
      </c>
      <c r="B109" s="68" t="s">
        <v>402</v>
      </c>
      <c r="C109" s="203"/>
      <c r="D109" s="203"/>
      <c r="E109" s="81"/>
    </row>
    <row r="110" spans="1:5" s="21" customFormat="1" ht="12" customHeight="1">
      <c r="A110" s="71" t="s">
        <v>400</v>
      </c>
      <c r="B110" s="68" t="s">
        <v>446</v>
      </c>
      <c r="C110" s="203"/>
      <c r="D110" s="203"/>
      <c r="E110" s="81"/>
    </row>
    <row r="111" spans="1:5" s="21" customFormat="1" ht="12" customHeight="1">
      <c r="A111" s="71" t="s">
        <v>401</v>
      </c>
      <c r="B111" s="68" t="s">
        <v>447</v>
      </c>
      <c r="C111" s="203"/>
      <c r="D111" s="203"/>
      <c r="E111" s="81"/>
    </row>
    <row r="112" spans="1:5" s="21" customFormat="1" ht="12" customHeight="1">
      <c r="A112" s="769" t="s">
        <v>405</v>
      </c>
      <c r="B112" s="68" t="s">
        <v>406</v>
      </c>
      <c r="C112" s="203"/>
      <c r="D112" s="203"/>
      <c r="E112" s="81"/>
    </row>
    <row r="113" spans="1:5" s="21" customFormat="1" ht="12" customHeight="1">
      <c r="A113" s="769" t="s">
        <v>614</v>
      </c>
      <c r="B113" s="68" t="s">
        <v>615</v>
      </c>
      <c r="C113" s="203">
        <v>35000000</v>
      </c>
      <c r="D113" s="203">
        <v>35000000</v>
      </c>
      <c r="E113" s="81">
        <v>32569876</v>
      </c>
    </row>
    <row r="114" spans="1:5" s="21" customFormat="1" ht="12" customHeight="1" thickBot="1">
      <c r="A114" s="780" t="s">
        <v>536</v>
      </c>
      <c r="B114" s="76" t="s">
        <v>537</v>
      </c>
      <c r="C114" s="206">
        <v>837480989</v>
      </c>
      <c r="D114" s="206">
        <v>863226611</v>
      </c>
      <c r="E114" s="83">
        <v>821899577</v>
      </c>
    </row>
    <row r="115" spans="1:5" s="779" customFormat="1" ht="12" customHeight="1" thickBot="1">
      <c r="A115" s="72" t="s">
        <v>414</v>
      </c>
      <c r="B115" s="781" t="s">
        <v>413</v>
      </c>
      <c r="C115" s="782">
        <f>SUM(C108+C112+C113+C114)</f>
        <v>872480989</v>
      </c>
      <c r="D115" s="782">
        <f>SUM(D108+D112+D113+D114)</f>
        <v>898226611</v>
      </c>
      <c r="E115" s="783">
        <f>SUM(E108+E112+E113+E114)</f>
        <v>854469453</v>
      </c>
    </row>
    <row r="116" spans="1:5" s="21" customFormat="1" ht="12" customHeight="1">
      <c r="A116" s="73" t="s">
        <v>415</v>
      </c>
      <c r="B116" s="74" t="s">
        <v>407</v>
      </c>
      <c r="C116" s="205"/>
      <c r="D116" s="205"/>
      <c r="E116" s="82"/>
    </row>
    <row r="117" spans="1:5" s="21" customFormat="1" ht="12" customHeight="1" thickBot="1">
      <c r="A117" s="770" t="s">
        <v>416</v>
      </c>
      <c r="B117" s="771" t="s">
        <v>408</v>
      </c>
      <c r="C117" s="772"/>
      <c r="D117" s="772"/>
      <c r="E117" s="773"/>
    </row>
    <row r="118" spans="1:5" s="21" customFormat="1" ht="12" customHeight="1" thickBot="1">
      <c r="A118" s="77" t="s">
        <v>33</v>
      </c>
      <c r="B118" s="141" t="s">
        <v>409</v>
      </c>
      <c r="C118" s="764">
        <f>SUM(C115:C117)</f>
        <v>872480989</v>
      </c>
      <c r="D118" s="764">
        <f>SUM(D115:D117)</f>
        <v>898226611</v>
      </c>
      <c r="E118" s="764">
        <f>SUM(E115:E117)</f>
        <v>854469453</v>
      </c>
    </row>
    <row r="119" spans="1:5" s="1" customFormat="1" ht="28.5" customHeight="1" thickBot="1">
      <c r="A119" s="77" t="s">
        <v>12</v>
      </c>
      <c r="B119" s="141" t="s">
        <v>417</v>
      </c>
      <c r="C119" s="793">
        <f>SUM(C107+C118)</f>
        <v>2815467574</v>
      </c>
      <c r="D119" s="793">
        <f>SUM(D107+D118)</f>
        <v>2914912802</v>
      </c>
      <c r="E119" s="790">
        <f>SUM(E107+E118)</f>
        <v>1511778000</v>
      </c>
    </row>
    <row r="121" spans="1:5" ht="13.5">
      <c r="A121" s="3"/>
      <c r="B121" s="850" t="s">
        <v>722</v>
      </c>
      <c r="C121" s="4"/>
      <c r="D121" s="4"/>
      <c r="E121" s="4"/>
    </row>
    <row r="122" spans="1:5">
      <c r="A122" s="3"/>
      <c r="B122" s="846" t="s">
        <v>702</v>
      </c>
      <c r="C122" s="846"/>
      <c r="D122" s="846"/>
      <c r="E122" s="846">
        <v>13</v>
      </c>
    </row>
    <row r="123" spans="1:5">
      <c r="A123" s="3"/>
      <c r="B123" s="846" t="s">
        <v>700</v>
      </c>
      <c r="C123" s="846"/>
      <c r="D123" s="846"/>
      <c r="E123" s="846">
        <v>91</v>
      </c>
    </row>
    <row r="124" spans="1:5">
      <c r="A124" s="3"/>
      <c r="B124" s="925" t="s">
        <v>739</v>
      </c>
      <c r="C124" s="1016"/>
      <c r="D124" s="846"/>
      <c r="E124" s="846">
        <v>66</v>
      </c>
    </row>
    <row r="125" spans="1:5">
      <c r="A125" s="3"/>
      <c r="B125" s="846" t="s">
        <v>723</v>
      </c>
      <c r="C125" s="846"/>
      <c r="D125" s="846"/>
      <c r="E125" s="846">
        <v>8</v>
      </c>
    </row>
    <row r="126" spans="1:5" s="849" customFormat="1">
      <c r="A126" s="847"/>
      <c r="B126" s="848" t="s">
        <v>697</v>
      </c>
      <c r="C126" s="848">
        <f>SUM(C122:C125)-C124</f>
        <v>0</v>
      </c>
      <c r="D126" s="848"/>
      <c r="E126" s="848">
        <f>SUM(E122:E125)-E124</f>
        <v>112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1" max="16383" man="1"/>
  </rowBreaks>
  <ignoredErrors>
    <ignoredError sqref="C115:E11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I127"/>
  <sheetViews>
    <sheetView workbookViewId="0">
      <selection activeCell="B132" sqref="B132"/>
    </sheetView>
  </sheetViews>
  <sheetFormatPr defaultRowHeight="12.75"/>
  <cols>
    <col min="1" max="1" width="9.6640625" style="146" customWidth="1"/>
    <col min="2" max="2" width="60.83203125" style="146" customWidth="1"/>
    <col min="3" max="5" width="15.83203125" style="147" customWidth="1"/>
    <col min="6" max="6" width="9.33203125" style="4"/>
    <col min="7" max="9" width="14.5" style="4" bestFit="1" customWidth="1"/>
    <col min="10" max="16384" width="9.33203125" style="4"/>
  </cols>
  <sheetData>
    <row r="1" spans="1:5" s="2" customFormat="1" ht="16.5" customHeight="1" thickBot="1">
      <c r="A1" s="55"/>
      <c r="B1" s="56"/>
      <c r="C1" s="64"/>
      <c r="D1" s="64"/>
      <c r="E1" s="64" t="s">
        <v>868</v>
      </c>
    </row>
    <row r="2" spans="1:5" s="40" customFormat="1" ht="22.5" customHeight="1">
      <c r="A2" s="376"/>
      <c r="B2" s="1233" t="s">
        <v>118</v>
      </c>
      <c r="C2" s="1234"/>
      <c r="D2" s="1235"/>
      <c r="E2" s="136" t="s">
        <v>119</v>
      </c>
    </row>
    <row r="3" spans="1:5" s="40" customFormat="1" ht="16.5" thickBot="1">
      <c r="A3" s="57"/>
      <c r="B3" s="1236" t="s">
        <v>540</v>
      </c>
      <c r="C3" s="1237"/>
      <c r="D3" s="1238"/>
      <c r="E3" s="137" t="s">
        <v>121</v>
      </c>
    </row>
    <row r="4" spans="1:5" s="41" customFormat="1" ht="15.95" customHeight="1" thickBot="1">
      <c r="A4" s="58"/>
      <c r="B4" s="58"/>
      <c r="C4" s="59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2</v>
      </c>
      <c r="B6" s="53">
        <v>3</v>
      </c>
      <c r="C6" s="53">
        <v>4</v>
      </c>
      <c r="D6" s="220">
        <v>5</v>
      </c>
      <c r="E6" s="219">
        <v>6</v>
      </c>
    </row>
    <row r="7" spans="1:5" s="32" customFormat="1" ht="12" customHeight="1" thickBot="1">
      <c r="A7" s="460" t="s">
        <v>8</v>
      </c>
      <c r="B7" s="549" t="s">
        <v>443</v>
      </c>
      <c r="C7" s="540">
        <f>SUM(C16+C8)</f>
        <v>984567616</v>
      </c>
      <c r="D7" s="540">
        <f>SUM(D16+D8)</f>
        <v>1100537122</v>
      </c>
      <c r="E7" s="673">
        <f>SUM(E16+E8)</f>
        <v>1073415443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SUM(C9:C15)</f>
        <v>817600022</v>
      </c>
      <c r="D8" s="459">
        <f>SUM(D9:D15)</f>
        <v>933704121</v>
      </c>
      <c r="E8" s="502">
        <f>SUM(E9:E15)</f>
        <v>933703586</v>
      </c>
    </row>
    <row r="9" spans="1:5" s="43" customFormat="1" ht="12" customHeight="1">
      <c r="A9" s="436" t="s">
        <v>272</v>
      </c>
      <c r="B9" s="437" t="s">
        <v>273</v>
      </c>
      <c r="C9" s="534">
        <v>216365044</v>
      </c>
      <c r="D9" s="534">
        <v>236410164</v>
      </c>
      <c r="E9" s="534">
        <v>236410164</v>
      </c>
    </row>
    <row r="10" spans="1:5" s="43" customFormat="1" ht="12" customHeight="1">
      <c r="A10" s="439" t="s">
        <v>274</v>
      </c>
      <c r="B10" s="440" t="s">
        <v>354</v>
      </c>
      <c r="C10" s="441">
        <v>287872260</v>
      </c>
      <c r="D10" s="441">
        <v>348095205</v>
      </c>
      <c r="E10" s="441">
        <v>348095205</v>
      </c>
    </row>
    <row r="11" spans="1:5" s="43" customFormat="1" ht="12" customHeight="1">
      <c r="A11" s="439" t="s">
        <v>729</v>
      </c>
      <c r="B11" s="440" t="s">
        <v>731</v>
      </c>
      <c r="C11" s="441">
        <v>142063704</v>
      </c>
      <c r="D11" s="441">
        <v>160352658</v>
      </c>
      <c r="E11" s="441">
        <v>160352658</v>
      </c>
    </row>
    <row r="12" spans="1:5" s="43" customFormat="1" ht="12" customHeight="1">
      <c r="A12" s="439" t="s">
        <v>728</v>
      </c>
      <c r="B12" s="440" t="s">
        <v>730</v>
      </c>
      <c r="C12" s="441">
        <v>151324043</v>
      </c>
      <c r="D12" s="441">
        <v>142392873</v>
      </c>
      <c r="E12" s="441">
        <v>142392873</v>
      </c>
    </row>
    <row r="13" spans="1:5" s="43" customFormat="1" ht="12" customHeight="1">
      <c r="A13" s="439" t="s">
        <v>277</v>
      </c>
      <c r="B13" s="440" t="s">
        <v>278</v>
      </c>
      <c r="C13" s="441">
        <v>19974971</v>
      </c>
      <c r="D13" s="441">
        <v>21948971</v>
      </c>
      <c r="E13" s="441">
        <v>21948971</v>
      </c>
    </row>
    <row r="14" spans="1:5" s="42" customFormat="1" ht="12" customHeight="1">
      <c r="A14" s="439" t="s">
        <v>279</v>
      </c>
      <c r="B14" s="440" t="s">
        <v>628</v>
      </c>
      <c r="C14" s="441"/>
      <c r="D14" s="441">
        <v>21676930</v>
      </c>
      <c r="E14" s="699">
        <v>21676395</v>
      </c>
    </row>
    <row r="15" spans="1:5" s="42" customFormat="1" ht="12" customHeight="1" thickBot="1">
      <c r="A15" s="449" t="s">
        <v>280</v>
      </c>
      <c r="B15" s="450" t="s">
        <v>629</v>
      </c>
      <c r="C15" s="451"/>
      <c r="D15" s="536">
        <v>2827320</v>
      </c>
      <c r="E15" s="536">
        <v>2827320</v>
      </c>
    </row>
    <row r="16" spans="1:5" s="42" customFormat="1" ht="12" customHeight="1" thickBot="1">
      <c r="A16" s="539" t="s">
        <v>445</v>
      </c>
      <c r="B16" s="456" t="s">
        <v>361</v>
      </c>
      <c r="C16" s="457">
        <f>SUM(C17:C21)</f>
        <v>166967594</v>
      </c>
      <c r="D16" s="457">
        <f>SUM(D17:D21)</f>
        <v>166833001</v>
      </c>
      <c r="E16" s="506">
        <f>SUM(E17:E21)</f>
        <v>139711857</v>
      </c>
    </row>
    <row r="17" spans="1:5" s="42" customFormat="1" ht="12" customHeight="1">
      <c r="A17" s="452" t="s">
        <v>281</v>
      </c>
      <c r="B17" s="453" t="s">
        <v>282</v>
      </c>
      <c r="C17" s="454"/>
      <c r="D17" s="454"/>
      <c r="E17" s="507"/>
    </row>
    <row r="18" spans="1:5" s="42" customFormat="1" ht="12" customHeight="1">
      <c r="A18" s="439" t="s">
        <v>283</v>
      </c>
      <c r="B18" s="440" t="s">
        <v>357</v>
      </c>
      <c r="C18" s="441"/>
      <c r="D18" s="441"/>
      <c r="E18" s="504"/>
    </row>
    <row r="19" spans="1:5" s="42" customFormat="1" ht="12" customHeight="1">
      <c r="A19" s="439" t="s">
        <v>284</v>
      </c>
      <c r="B19" s="571" t="s">
        <v>358</v>
      </c>
      <c r="C19" s="441"/>
      <c r="D19" s="441"/>
      <c r="E19" s="504"/>
    </row>
    <row r="20" spans="1:5" s="42" customFormat="1" ht="12" customHeight="1">
      <c r="A20" s="439" t="s">
        <v>285</v>
      </c>
      <c r="B20" s="571" t="s">
        <v>359</v>
      </c>
      <c r="C20" s="441"/>
      <c r="D20" s="441"/>
      <c r="E20" s="504"/>
    </row>
    <row r="21" spans="1:5" s="43" customFormat="1" ht="12" customHeight="1" thickBot="1">
      <c r="A21" s="439" t="s">
        <v>286</v>
      </c>
      <c r="B21" s="440" t="s">
        <v>360</v>
      </c>
      <c r="C21" s="441">
        <v>166967594</v>
      </c>
      <c r="D21" s="441">
        <v>166833001</v>
      </c>
      <c r="E21" s="504">
        <v>139711857</v>
      </c>
    </row>
    <row r="22" spans="1:5" s="43" customFormat="1" ht="12" hidden="1" customHeight="1">
      <c r="A22" s="488" t="s">
        <v>286</v>
      </c>
      <c r="B22" s="489" t="s">
        <v>418</v>
      </c>
      <c r="C22" s="490"/>
      <c r="D22" s="490"/>
      <c r="E22" s="508">
        <v>19249</v>
      </c>
    </row>
    <row r="23" spans="1:5" s="43" customFormat="1" ht="12" customHeight="1" thickBot="1">
      <c r="A23" s="455" t="s">
        <v>10</v>
      </c>
      <c r="B23" s="466" t="s">
        <v>362</v>
      </c>
      <c r="C23" s="457">
        <f>SUM(C24:C28)</f>
        <v>842517185</v>
      </c>
      <c r="D23" s="457">
        <f>SUM(D24:D28)</f>
        <v>823727089</v>
      </c>
      <c r="E23" s="506">
        <f>SUM(E24:E28)</f>
        <v>371362884</v>
      </c>
    </row>
    <row r="24" spans="1:5" s="42" customFormat="1" ht="12" customHeight="1">
      <c r="A24" s="452" t="s">
        <v>287</v>
      </c>
      <c r="B24" s="453" t="s">
        <v>288</v>
      </c>
      <c r="C24" s="465"/>
      <c r="D24" s="477"/>
      <c r="E24" s="517"/>
    </row>
    <row r="25" spans="1:5" s="43" customFormat="1" ht="12" customHeight="1">
      <c r="A25" s="439" t="s">
        <v>289</v>
      </c>
      <c r="B25" s="440" t="s">
        <v>363</v>
      </c>
      <c r="C25" s="442"/>
      <c r="D25" s="442"/>
      <c r="E25" s="510"/>
    </row>
    <row r="26" spans="1:5" s="43" customFormat="1" ht="12" customHeight="1">
      <c r="A26" s="439" t="s">
        <v>290</v>
      </c>
      <c r="B26" s="571" t="s">
        <v>364</v>
      </c>
      <c r="C26" s="441"/>
      <c r="D26" s="441"/>
      <c r="E26" s="504"/>
    </row>
    <row r="27" spans="1:5" s="43" customFormat="1" ht="12" customHeight="1">
      <c r="A27" s="449" t="s">
        <v>291</v>
      </c>
      <c r="B27" s="572" t="s">
        <v>365</v>
      </c>
      <c r="C27" s="464"/>
      <c r="D27" s="464"/>
      <c r="E27" s="511"/>
    </row>
    <row r="28" spans="1:5" s="43" customFormat="1" ht="12" customHeight="1" thickBot="1">
      <c r="A28" s="487" t="s">
        <v>292</v>
      </c>
      <c r="B28" s="486" t="s">
        <v>366</v>
      </c>
      <c r="C28" s="203">
        <v>842517185</v>
      </c>
      <c r="D28" s="203">
        <v>823727089</v>
      </c>
      <c r="E28" s="81">
        <v>371362884</v>
      </c>
    </row>
    <row r="29" spans="1:5" s="43" customFormat="1" ht="12" hidden="1" customHeight="1">
      <c r="A29" s="488" t="s">
        <v>292</v>
      </c>
      <c r="B29" s="489" t="s">
        <v>418</v>
      </c>
      <c r="C29" s="490"/>
      <c r="D29" s="490"/>
      <c r="E29" s="508">
        <v>128054</v>
      </c>
    </row>
    <row r="30" spans="1:5" s="43" customFormat="1" ht="12" customHeight="1" thickBot="1">
      <c r="A30" s="455" t="s">
        <v>11</v>
      </c>
      <c r="B30" s="466" t="s">
        <v>373</v>
      </c>
      <c r="C30" s="457">
        <f>SUM(C32+C34+C39)</f>
        <v>10800000</v>
      </c>
      <c r="D30" s="457">
        <f>SUM(D32+D34+D39)</f>
        <v>10800000</v>
      </c>
      <c r="E30" s="506">
        <f>SUM(E32+E34+E39)</f>
        <v>7105519</v>
      </c>
    </row>
    <row r="31" spans="1:5" s="43" customFormat="1" ht="12" customHeight="1">
      <c r="A31" s="452" t="s">
        <v>293</v>
      </c>
      <c r="B31" s="453" t="s">
        <v>294</v>
      </c>
      <c r="C31" s="454"/>
      <c r="D31" s="454"/>
      <c r="E31" s="507"/>
    </row>
    <row r="32" spans="1:5" s="43" customFormat="1" ht="12" customHeight="1">
      <c r="A32" s="439" t="s">
        <v>295</v>
      </c>
      <c r="B32" s="440" t="s">
        <v>296</v>
      </c>
      <c r="C32" s="469"/>
      <c r="D32" s="469"/>
      <c r="E32" s="513"/>
    </row>
    <row r="33" spans="1:5" s="43" customFormat="1" ht="12" customHeight="1">
      <c r="A33" s="467" t="s">
        <v>295</v>
      </c>
      <c r="B33" s="468" t="s">
        <v>367</v>
      </c>
      <c r="C33" s="469"/>
      <c r="D33" s="469"/>
      <c r="E33" s="513"/>
    </row>
    <row r="34" spans="1:5" s="43" customFormat="1" ht="12" customHeight="1">
      <c r="A34" s="439" t="s">
        <v>370</v>
      </c>
      <c r="B34" s="471" t="s">
        <v>371</v>
      </c>
      <c r="C34" s="469"/>
      <c r="D34" s="469"/>
      <c r="E34" s="513"/>
    </row>
    <row r="35" spans="1:5" s="43" customFormat="1" ht="12" customHeight="1">
      <c r="A35" s="439" t="s">
        <v>297</v>
      </c>
      <c r="B35" s="472" t="s">
        <v>372</v>
      </c>
      <c r="C35" s="469"/>
      <c r="D35" s="469"/>
      <c r="E35" s="513"/>
    </row>
    <row r="36" spans="1:5" s="43" customFormat="1" ht="12" customHeight="1">
      <c r="A36" s="467" t="s">
        <v>297</v>
      </c>
      <c r="B36" s="473" t="s">
        <v>368</v>
      </c>
      <c r="C36" s="469"/>
      <c r="D36" s="469"/>
      <c r="E36" s="513"/>
    </row>
    <row r="37" spans="1:5" s="43" customFormat="1" ht="12" customHeight="1">
      <c r="A37" s="439" t="s">
        <v>298</v>
      </c>
      <c r="B37" s="474" t="s">
        <v>299</v>
      </c>
      <c r="C37" s="706"/>
      <c r="D37" s="706"/>
      <c r="E37" s="707"/>
    </row>
    <row r="38" spans="1:5" s="43" customFormat="1" ht="12" customHeight="1">
      <c r="A38" s="439" t="s">
        <v>300</v>
      </c>
      <c r="B38" s="474" t="s">
        <v>301</v>
      </c>
      <c r="C38" s="446"/>
      <c r="D38" s="446"/>
      <c r="E38" s="523"/>
    </row>
    <row r="39" spans="1:5" s="43" customFormat="1" ht="12" customHeight="1" thickBot="1">
      <c r="A39" s="449" t="s">
        <v>302</v>
      </c>
      <c r="B39" s="450" t="s">
        <v>303</v>
      </c>
      <c r="C39" s="476">
        <v>10800000</v>
      </c>
      <c r="D39" s="476">
        <v>10800000</v>
      </c>
      <c r="E39" s="515">
        <v>7105519</v>
      </c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40322017</v>
      </c>
      <c r="D40" s="478">
        <f>SUM(D41:D50)</f>
        <v>40322017</v>
      </c>
      <c r="E40" s="516">
        <f>SUM(E41:E51)</f>
        <v>45477540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32316776</v>
      </c>
      <c r="D42" s="444">
        <v>32316776</v>
      </c>
      <c r="E42" s="512">
        <v>31733581</v>
      </c>
    </row>
    <row r="43" spans="1:5" s="43" customFormat="1" ht="12" customHeight="1">
      <c r="A43" s="439" t="s">
        <v>308</v>
      </c>
      <c r="B43" s="440" t="s">
        <v>309</v>
      </c>
      <c r="C43" s="444">
        <v>4024800</v>
      </c>
      <c r="D43" s="444">
        <v>4024800</v>
      </c>
      <c r="E43" s="512">
        <v>5732563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>
        <v>3980441</v>
      </c>
      <c r="D46" s="444">
        <v>3980441</v>
      </c>
      <c r="E46" s="512">
        <v>3723116</v>
      </c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135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>
      <c r="A50" s="725" t="s">
        <v>322</v>
      </c>
      <c r="B50" s="726" t="s">
        <v>630</v>
      </c>
      <c r="C50" s="727"/>
      <c r="D50" s="727"/>
      <c r="E50" s="728">
        <v>43000</v>
      </c>
    </row>
    <row r="51" spans="1:5" s="43" customFormat="1" ht="12" customHeight="1" thickBot="1">
      <c r="A51" s="721" t="s">
        <v>641</v>
      </c>
      <c r="B51" s="722" t="s">
        <v>643</v>
      </c>
      <c r="C51" s="723"/>
      <c r="D51" s="723"/>
      <c r="E51" s="724">
        <v>4245145</v>
      </c>
    </row>
    <row r="52" spans="1:5" s="43" customFormat="1" ht="12" customHeight="1" thickBot="1">
      <c r="A52" s="455" t="s">
        <v>13</v>
      </c>
      <c r="B52" s="466" t="s">
        <v>375</v>
      </c>
      <c r="C52" s="457">
        <f>SUM(C53:C57)</f>
        <v>108247394</v>
      </c>
      <c r="D52" s="457">
        <f>SUM(D53:D57)</f>
        <v>105227338</v>
      </c>
      <c r="E52" s="506">
        <f>SUM(E53:E57)</f>
        <v>0</v>
      </c>
    </row>
    <row r="53" spans="1:5" s="43" customFormat="1" ht="12" customHeight="1">
      <c r="A53" s="452" t="s">
        <v>325</v>
      </c>
      <c r="B53" s="453" t="s">
        <v>326</v>
      </c>
      <c r="C53" s="479"/>
      <c r="D53" s="479"/>
      <c r="E53" s="518"/>
    </row>
    <row r="54" spans="1:5" s="42" customFormat="1" ht="12" customHeight="1">
      <c r="A54" s="439" t="s">
        <v>327</v>
      </c>
      <c r="B54" s="440" t="s">
        <v>328</v>
      </c>
      <c r="C54" s="444">
        <v>108247394</v>
      </c>
      <c r="D54" s="444">
        <v>105227338</v>
      </c>
      <c r="E54" s="512"/>
    </row>
    <row r="55" spans="1:5" s="42" customFormat="1" ht="12" customHeight="1">
      <c r="A55" s="439" t="s">
        <v>329</v>
      </c>
      <c r="B55" s="440" t="s">
        <v>330</v>
      </c>
      <c r="C55" s="444"/>
      <c r="D55" s="444"/>
      <c r="E55" s="512"/>
    </row>
    <row r="56" spans="1:5" s="42" customFormat="1" ht="12" customHeight="1">
      <c r="A56" s="439" t="s">
        <v>331</v>
      </c>
      <c r="B56" s="440" t="s">
        <v>332</v>
      </c>
      <c r="C56" s="444"/>
      <c r="D56" s="444"/>
      <c r="E56" s="512"/>
    </row>
    <row r="57" spans="1:5" s="42" customFormat="1" ht="12" customHeight="1" thickBot="1">
      <c r="A57" s="449" t="s">
        <v>333</v>
      </c>
      <c r="B57" s="450" t="s">
        <v>334</v>
      </c>
      <c r="C57" s="476"/>
      <c r="D57" s="476"/>
      <c r="E57" s="515"/>
    </row>
    <row r="58" spans="1:5" s="43" customFormat="1" ht="12" customHeight="1" thickBot="1">
      <c r="A58" s="455" t="s">
        <v>14</v>
      </c>
      <c r="B58" s="466" t="s">
        <v>381</v>
      </c>
      <c r="C58" s="482">
        <f>SUM(C59:C61)</f>
        <v>0</v>
      </c>
      <c r="D58" s="482">
        <f>SUM(D59:D61)</f>
        <v>0</v>
      </c>
      <c r="E58" s="520">
        <f>SUM(E59:E61)</f>
        <v>40000</v>
      </c>
    </row>
    <row r="59" spans="1:5" s="43" customFormat="1" ht="11.25" customHeight="1">
      <c r="A59" s="452" t="s">
        <v>335</v>
      </c>
      <c r="B59" s="453" t="s">
        <v>376</v>
      </c>
      <c r="C59" s="481"/>
      <c r="D59" s="481"/>
      <c r="E59" s="521"/>
    </row>
    <row r="60" spans="1:5">
      <c r="A60" s="439" t="s">
        <v>793</v>
      </c>
      <c r="B60" s="440" t="s">
        <v>377</v>
      </c>
      <c r="C60" s="445"/>
      <c r="D60" s="445"/>
      <c r="E60" s="514"/>
    </row>
    <row r="61" spans="1:5" s="32" customFormat="1" ht="13.5" customHeight="1" thickBot="1">
      <c r="A61" s="439" t="s">
        <v>671</v>
      </c>
      <c r="B61" s="440" t="s">
        <v>336</v>
      </c>
      <c r="C61" s="444"/>
      <c r="D61" s="444"/>
      <c r="E61" s="444">
        <v>40000</v>
      </c>
    </row>
    <row r="62" spans="1:5" s="44" customFormat="1" ht="12" hidden="1" customHeight="1">
      <c r="A62" s="483" t="s">
        <v>379</v>
      </c>
      <c r="B62" s="484" t="s">
        <v>380</v>
      </c>
      <c r="C62" s="485"/>
      <c r="D62" s="485"/>
      <c r="E62" s="522"/>
    </row>
    <row r="63" spans="1:5" ht="12" customHeight="1" thickBot="1">
      <c r="A63" s="455" t="s">
        <v>15</v>
      </c>
      <c r="B63" s="456" t="s">
        <v>387</v>
      </c>
      <c r="C63" s="478">
        <f>SUM(C64:C66)</f>
        <v>0</v>
      </c>
      <c r="D63" s="478">
        <f>SUM(D64:D66)</f>
        <v>0</v>
      </c>
      <c r="E63" s="516">
        <f>SUM(E64:E66)</f>
        <v>0</v>
      </c>
    </row>
    <row r="64" spans="1:5" ht="12" customHeight="1">
      <c r="A64" s="452" t="s">
        <v>337</v>
      </c>
      <c r="B64" s="453" t="s">
        <v>382</v>
      </c>
      <c r="C64" s="477"/>
      <c r="D64" s="477"/>
      <c r="E64" s="517"/>
    </row>
    <row r="65" spans="1:9" ht="12" customHeight="1">
      <c r="A65" s="439" t="s">
        <v>384</v>
      </c>
      <c r="B65" s="440" t="s">
        <v>383</v>
      </c>
      <c r="C65" s="444"/>
      <c r="D65" s="444"/>
      <c r="E65" s="512"/>
    </row>
    <row r="66" spans="1:9" ht="12" customHeight="1" thickBot="1">
      <c r="A66" s="439" t="s">
        <v>613</v>
      </c>
      <c r="B66" s="440" t="s">
        <v>338</v>
      </c>
      <c r="C66" s="706"/>
      <c r="D66" s="706"/>
      <c r="E66" s="707"/>
    </row>
    <row r="67" spans="1:9" ht="12" customHeight="1" thickBot="1">
      <c r="A67" s="455" t="s">
        <v>35</v>
      </c>
      <c r="B67" s="466" t="s">
        <v>388</v>
      </c>
      <c r="C67" s="580">
        <f>SUM(C8+C16+C23+C30+C40+C52+C58+C63)</f>
        <v>1986454212</v>
      </c>
      <c r="D67" s="708">
        <f>SUM(D8+D16+D23+D30+D40+D52+D58+D63)</f>
        <v>2080613566</v>
      </c>
      <c r="E67" s="672">
        <f>SUM(E8+E16+E23+E30+E40+E52+E58+E63)</f>
        <v>1497401386</v>
      </c>
    </row>
    <row r="68" spans="1:9" ht="12" customHeight="1">
      <c r="A68" s="492" t="s">
        <v>390</v>
      </c>
      <c r="B68" s="491" t="s">
        <v>339</v>
      </c>
      <c r="C68" s="465">
        <f>SUM(C69:C71)</f>
        <v>0</v>
      </c>
      <c r="D68" s="693">
        <f>SUM(D69:D71)</f>
        <v>0</v>
      </c>
      <c r="E68" s="680">
        <f>SUM(E69:E71)</f>
        <v>0</v>
      </c>
    </row>
    <row r="69" spans="1:9" ht="12" hidden="1" customHeight="1">
      <c r="A69" s="439" t="s">
        <v>340</v>
      </c>
      <c r="B69" s="440" t="s">
        <v>341</v>
      </c>
      <c r="C69" s="444"/>
      <c r="D69" s="688"/>
      <c r="E69" s="681"/>
    </row>
    <row r="70" spans="1:9" ht="12" hidden="1" customHeight="1">
      <c r="A70" s="439" t="s">
        <v>342</v>
      </c>
      <c r="B70" s="440" t="s">
        <v>343</v>
      </c>
      <c r="C70" s="444"/>
      <c r="D70" s="688"/>
      <c r="E70" s="681"/>
    </row>
    <row r="71" spans="1:9" ht="12" hidden="1" customHeight="1">
      <c r="A71" s="439" t="s">
        <v>344</v>
      </c>
      <c r="B71" s="447" t="s">
        <v>345</v>
      </c>
      <c r="C71" s="446"/>
      <c r="D71" s="689"/>
      <c r="E71" s="682"/>
    </row>
    <row r="72" spans="1:9" ht="12" customHeight="1">
      <c r="A72" s="492" t="s">
        <v>391</v>
      </c>
      <c r="B72" s="443" t="s">
        <v>346</v>
      </c>
      <c r="C72" s="448"/>
      <c r="D72" s="690"/>
      <c r="E72" s="683"/>
    </row>
    <row r="73" spans="1:9" ht="12" customHeight="1">
      <c r="A73" s="492" t="s">
        <v>392</v>
      </c>
      <c r="B73" s="443" t="s">
        <v>347</v>
      </c>
      <c r="C73" s="448">
        <f>SUM(C74:C75)</f>
        <v>510960482</v>
      </c>
      <c r="D73" s="690">
        <f>SUM(D74:D75)</f>
        <v>510989164</v>
      </c>
      <c r="E73" s="683">
        <f>SUM(E74:E75)</f>
        <v>510989164</v>
      </c>
    </row>
    <row r="74" spans="1:9" ht="12" customHeight="1">
      <c r="A74" s="439" t="s">
        <v>348</v>
      </c>
      <c r="B74" s="440" t="s">
        <v>349</v>
      </c>
      <c r="C74" s="851">
        <v>510960482</v>
      </c>
      <c r="D74" s="852">
        <v>510989164</v>
      </c>
      <c r="E74" s="852">
        <v>510989164</v>
      </c>
    </row>
    <row r="75" spans="1:9" ht="12" customHeight="1">
      <c r="A75" s="439" t="s">
        <v>350</v>
      </c>
      <c r="B75" s="440" t="s">
        <v>351</v>
      </c>
      <c r="C75" s="448"/>
      <c r="D75" s="691"/>
      <c r="E75" s="684"/>
    </row>
    <row r="76" spans="1:9" s="44" customFormat="1" ht="12" customHeight="1" thickBot="1">
      <c r="A76" s="546" t="s">
        <v>448</v>
      </c>
      <c r="B76" s="547" t="s">
        <v>449</v>
      </c>
      <c r="C76" s="543">
        <v>35000000</v>
      </c>
      <c r="D76" s="543">
        <v>35000000</v>
      </c>
      <c r="E76" s="684">
        <v>34880940</v>
      </c>
    </row>
    <row r="77" spans="1:9" ht="12" customHeight="1" thickBot="1">
      <c r="A77" s="991" t="s">
        <v>393</v>
      </c>
      <c r="B77" s="1008" t="s">
        <v>394</v>
      </c>
      <c r="C77" s="448">
        <f>SUM(C68+C72+C73+C76)</f>
        <v>545960482</v>
      </c>
      <c r="D77" s="448">
        <f>SUM(D68+D72+D73+D76)</f>
        <v>545989164</v>
      </c>
      <c r="E77" s="683">
        <f>SUM(E68+E72+E73+E76)</f>
        <v>545870104</v>
      </c>
    </row>
    <row r="78" spans="1:9" ht="12" customHeight="1" thickBot="1">
      <c r="A78" s="991" t="s">
        <v>410</v>
      </c>
      <c r="B78" s="1008" t="s">
        <v>395</v>
      </c>
      <c r="C78" s="677"/>
      <c r="D78" s="677"/>
      <c r="E78" s="692"/>
    </row>
    <row r="79" spans="1:9" ht="12" customHeight="1" thickBot="1">
      <c r="A79" s="991" t="s">
        <v>411</v>
      </c>
      <c r="B79" s="1008" t="s">
        <v>396</v>
      </c>
      <c r="C79" s="677"/>
      <c r="D79" s="677"/>
      <c r="E79" s="692"/>
    </row>
    <row r="80" spans="1:9" ht="12" customHeight="1" thickBot="1">
      <c r="A80" s="991" t="s">
        <v>16</v>
      </c>
      <c r="B80" s="1007" t="s">
        <v>389</v>
      </c>
      <c r="C80" s="677">
        <f>SUM(C77:C79)</f>
        <v>545960482</v>
      </c>
      <c r="D80" s="677">
        <f>SUM(D77:D79)</f>
        <v>545989164</v>
      </c>
      <c r="E80" s="692">
        <f>SUM(E77:E79)</f>
        <v>545870104</v>
      </c>
      <c r="G80" s="23"/>
      <c r="H80" s="23"/>
      <c r="I80" s="23"/>
    </row>
    <row r="81" spans="1:9" ht="24.75" customHeight="1" thickBot="1">
      <c r="A81" s="991" t="s">
        <v>17</v>
      </c>
      <c r="B81" s="994" t="s">
        <v>412</v>
      </c>
      <c r="C81" s="794">
        <f>SUM(C67+C80)</f>
        <v>2532414694</v>
      </c>
      <c r="D81" s="794">
        <f>SUM(D67+D80)</f>
        <v>2626602730</v>
      </c>
      <c r="E81" s="791">
        <f>SUM(E67+E80)</f>
        <v>2043271490</v>
      </c>
      <c r="G81" s="1119"/>
      <c r="H81" s="1119"/>
      <c r="I81" s="1119"/>
    </row>
    <row r="83" spans="1:9" ht="13.5" thickBot="1"/>
    <row r="84" spans="1:9" s="21" customFormat="1" ht="38.1" customHeight="1" thickBot="1">
      <c r="A84" s="575"/>
      <c r="B84" s="576" t="s">
        <v>23</v>
      </c>
      <c r="C84" s="577" t="s">
        <v>5</v>
      </c>
      <c r="D84" s="577" t="s">
        <v>6</v>
      </c>
      <c r="E84" s="578" t="s">
        <v>7</v>
      </c>
    </row>
    <row r="85" spans="1:9" s="22" customFormat="1" ht="12" customHeight="1" thickBot="1">
      <c r="A85" s="18">
        <v>1</v>
      </c>
      <c r="B85" s="19">
        <v>2</v>
      </c>
      <c r="C85" s="19">
        <v>3</v>
      </c>
      <c r="D85" s="19">
        <v>4</v>
      </c>
      <c r="E85" s="20">
        <v>5</v>
      </c>
    </row>
    <row r="86" spans="1:9" s="21" customFormat="1" ht="12" customHeight="1" thickBot="1">
      <c r="A86" s="14" t="s">
        <v>8</v>
      </c>
      <c r="B86" s="17" t="s">
        <v>268</v>
      </c>
      <c r="C86" s="201">
        <f>+C87+C88+C89+C90+C91</f>
        <v>432416421</v>
      </c>
      <c r="D86" s="201">
        <f>+D87+D88+D89+D90+D91</f>
        <v>501712013</v>
      </c>
      <c r="E86" s="78">
        <f>+E87+E88+E89+E90+E91</f>
        <v>419659456</v>
      </c>
    </row>
    <row r="87" spans="1:9" s="21" customFormat="1" ht="12" customHeight="1">
      <c r="A87" s="11" t="s">
        <v>220</v>
      </c>
      <c r="B87" s="6" t="s">
        <v>24</v>
      </c>
      <c r="C87" s="204">
        <v>126059995</v>
      </c>
      <c r="D87" s="204">
        <v>147610995</v>
      </c>
      <c r="E87" s="80">
        <v>154112842</v>
      </c>
    </row>
    <row r="88" spans="1:9" s="21" customFormat="1" ht="12" customHeight="1">
      <c r="A88" s="9" t="s">
        <v>221</v>
      </c>
      <c r="B88" s="5" t="s">
        <v>25</v>
      </c>
      <c r="C88" s="203">
        <v>13808181</v>
      </c>
      <c r="D88" s="203">
        <v>15295317</v>
      </c>
      <c r="E88" s="81">
        <v>11482911</v>
      </c>
    </row>
    <row r="89" spans="1:9" s="21" customFormat="1" ht="12" customHeight="1">
      <c r="A89" s="9" t="s">
        <v>222</v>
      </c>
      <c r="B89" s="5" t="s">
        <v>26</v>
      </c>
      <c r="C89" s="206">
        <v>211307102</v>
      </c>
      <c r="D89" s="206">
        <v>244488182</v>
      </c>
      <c r="E89" s="83">
        <v>174701551</v>
      </c>
    </row>
    <row r="90" spans="1:9" s="21" customFormat="1" ht="12" customHeight="1">
      <c r="A90" s="9" t="s">
        <v>223</v>
      </c>
      <c r="B90" s="7" t="s">
        <v>27</v>
      </c>
      <c r="C90" s="206">
        <v>65519143</v>
      </c>
      <c r="D90" s="206">
        <v>65519143</v>
      </c>
      <c r="E90" s="83">
        <v>64588296</v>
      </c>
    </row>
    <row r="91" spans="1:9" s="21" customFormat="1" ht="12" customHeight="1">
      <c r="A91" s="9" t="s">
        <v>224</v>
      </c>
      <c r="B91" s="12" t="s">
        <v>28</v>
      </c>
      <c r="C91" s="206">
        <f>C92+C93+C94+C95+C96+C97+C98+C99+C100+C101+C102</f>
        <v>15722000</v>
      </c>
      <c r="D91" s="206">
        <f>D92+D93+D94+D95+D96+D97+D98+D99+D100+D101+D102</f>
        <v>28798376</v>
      </c>
      <c r="E91" s="206">
        <f>E92+E93+E94+E95+E96+E97+E98+E99+E100+E101+E102</f>
        <v>14773856</v>
      </c>
    </row>
    <row r="92" spans="1:9" s="418" customFormat="1" ht="12" customHeight="1">
      <c r="A92" s="416" t="s">
        <v>232</v>
      </c>
      <c r="B92" s="419" t="s">
        <v>226</v>
      </c>
      <c r="C92" s="402">
        <v>3000000</v>
      </c>
      <c r="D92" s="402">
        <v>18334488</v>
      </c>
      <c r="E92" s="403">
        <v>12518856</v>
      </c>
    </row>
    <row r="93" spans="1:9" s="418" customFormat="1" ht="12" customHeight="1">
      <c r="A93" s="416" t="s">
        <v>233</v>
      </c>
      <c r="B93" s="419" t="s">
        <v>227</v>
      </c>
      <c r="C93" s="402"/>
      <c r="D93" s="402"/>
      <c r="E93" s="403"/>
    </row>
    <row r="94" spans="1:9" s="418" customFormat="1" ht="12" customHeight="1">
      <c r="A94" s="416" t="s">
        <v>234</v>
      </c>
      <c r="B94" s="417" t="s">
        <v>228</v>
      </c>
      <c r="C94" s="402"/>
      <c r="D94" s="402"/>
      <c r="E94" s="403"/>
    </row>
    <row r="95" spans="1:9" s="418" customFormat="1" ht="12" customHeight="1">
      <c r="A95" s="420" t="s">
        <v>235</v>
      </c>
      <c r="B95" s="421" t="s">
        <v>229</v>
      </c>
      <c r="C95" s="402"/>
      <c r="D95" s="402"/>
      <c r="E95" s="403"/>
    </row>
    <row r="96" spans="1:9" s="418" customFormat="1" ht="12" customHeight="1">
      <c r="A96" s="416" t="s">
        <v>236</v>
      </c>
      <c r="B96" s="421" t="s">
        <v>230</v>
      </c>
      <c r="C96" s="402">
        <v>2722000</v>
      </c>
      <c r="D96" s="402">
        <v>2722000</v>
      </c>
      <c r="E96" s="403">
        <v>2255000</v>
      </c>
    </row>
    <row r="97" spans="1:5" s="418" customFormat="1" ht="12" customHeight="1">
      <c r="A97" s="422" t="s">
        <v>237</v>
      </c>
      <c r="B97" s="419" t="s">
        <v>243</v>
      </c>
      <c r="C97" s="402"/>
      <c r="D97" s="402"/>
      <c r="E97" s="403"/>
    </row>
    <row r="98" spans="1:5" s="418" customFormat="1" ht="12" customHeight="1">
      <c r="A98" s="422" t="s">
        <v>238</v>
      </c>
      <c r="B98" s="417" t="s">
        <v>244</v>
      </c>
      <c r="C98" s="402"/>
      <c r="D98" s="402"/>
      <c r="E98" s="403"/>
    </row>
    <row r="99" spans="1:5" s="418" customFormat="1" ht="12" customHeight="1">
      <c r="A99" s="422" t="s">
        <v>239</v>
      </c>
      <c r="B99" s="421" t="s">
        <v>245</v>
      </c>
      <c r="C99" s="402"/>
      <c r="D99" s="402"/>
      <c r="E99" s="403"/>
    </row>
    <row r="100" spans="1:5" s="418" customFormat="1" ht="12" customHeight="1">
      <c r="A100" s="422" t="s">
        <v>240</v>
      </c>
      <c r="B100" s="421" t="s">
        <v>246</v>
      </c>
      <c r="C100" s="402"/>
      <c r="D100" s="402"/>
      <c r="E100" s="403"/>
    </row>
    <row r="101" spans="1:5" s="418" customFormat="1" ht="12" customHeight="1">
      <c r="A101" s="422" t="s">
        <v>242</v>
      </c>
      <c r="B101" s="421" t="s">
        <v>247</v>
      </c>
      <c r="C101" s="402"/>
      <c r="D101" s="402"/>
      <c r="E101" s="403"/>
    </row>
    <row r="102" spans="1:5" s="418" customFormat="1" ht="12" customHeight="1" thickBot="1">
      <c r="A102" s="423" t="s">
        <v>616</v>
      </c>
      <c r="B102" s="424" t="s">
        <v>248</v>
      </c>
      <c r="C102" s="404">
        <v>10000000</v>
      </c>
      <c r="D102" s="404">
        <v>7741888</v>
      </c>
      <c r="E102" s="405"/>
    </row>
    <row r="103" spans="1:5" s="21" customFormat="1" ht="12" customHeight="1" thickBot="1">
      <c r="A103" s="13" t="s">
        <v>9</v>
      </c>
      <c r="B103" s="16" t="s">
        <v>269</v>
      </c>
      <c r="C103" s="202">
        <f>+C104+C105+C106</f>
        <v>1258699788</v>
      </c>
      <c r="D103" s="202">
        <f>+D104+D105+D106</f>
        <v>1237536131</v>
      </c>
      <c r="E103" s="79">
        <f>+E104+E105+E106</f>
        <v>54385438</v>
      </c>
    </row>
    <row r="104" spans="1:5" s="21" customFormat="1" ht="12" customHeight="1">
      <c r="A104" s="10" t="s">
        <v>249</v>
      </c>
      <c r="B104" s="5" t="s">
        <v>29</v>
      </c>
      <c r="C104" s="205">
        <v>836939160</v>
      </c>
      <c r="D104" s="205">
        <v>839209412</v>
      </c>
      <c r="E104" s="82">
        <v>18089649</v>
      </c>
    </row>
    <row r="105" spans="1:5" s="21" customFormat="1" ht="12" customHeight="1">
      <c r="A105" s="10" t="s">
        <v>250</v>
      </c>
      <c r="B105" s="8" t="s">
        <v>30</v>
      </c>
      <c r="C105" s="203">
        <v>421760628</v>
      </c>
      <c r="D105" s="203">
        <v>398326719</v>
      </c>
      <c r="E105" s="81">
        <v>36295789</v>
      </c>
    </row>
    <row r="106" spans="1:5" s="21" customFormat="1" ht="12" customHeight="1" thickBot="1">
      <c r="A106" s="10" t="s">
        <v>251</v>
      </c>
      <c r="B106" s="415" t="s">
        <v>252</v>
      </c>
      <c r="C106" s="203"/>
      <c r="D106" s="203"/>
      <c r="E106" s="81"/>
    </row>
    <row r="107" spans="1:5" s="418" customFormat="1" ht="12" hidden="1" customHeight="1">
      <c r="A107" s="425" t="s">
        <v>253</v>
      </c>
      <c r="B107" s="69" t="s">
        <v>267</v>
      </c>
      <c r="C107" s="400"/>
      <c r="D107" s="400"/>
      <c r="E107" s="401"/>
    </row>
    <row r="108" spans="1:5" s="418" customFormat="1" ht="12" hidden="1" customHeight="1">
      <c r="A108" s="425" t="s">
        <v>254</v>
      </c>
      <c r="B108" s="426" t="s">
        <v>261</v>
      </c>
      <c r="C108" s="400"/>
      <c r="D108" s="400"/>
      <c r="E108" s="401"/>
    </row>
    <row r="109" spans="1:5" s="418" customFormat="1" ht="16.5" hidden="1" thickBot="1">
      <c r="A109" s="425" t="s">
        <v>255</v>
      </c>
      <c r="B109" s="427" t="s">
        <v>262</v>
      </c>
      <c r="C109" s="400"/>
      <c r="D109" s="400"/>
      <c r="E109" s="401"/>
    </row>
    <row r="110" spans="1:5" s="418" customFormat="1" ht="12" hidden="1" customHeight="1">
      <c r="A110" s="425" t="s">
        <v>256</v>
      </c>
      <c r="B110" s="427" t="s">
        <v>263</v>
      </c>
      <c r="C110" s="428"/>
      <c r="D110" s="428"/>
      <c r="E110" s="429"/>
    </row>
    <row r="111" spans="1:5" s="418" customFormat="1" ht="12" hidden="1" customHeight="1">
      <c r="A111" s="425" t="s">
        <v>257</v>
      </c>
      <c r="B111" s="427" t="s">
        <v>264</v>
      </c>
      <c r="C111" s="428"/>
      <c r="D111" s="428"/>
      <c r="E111" s="429"/>
    </row>
    <row r="112" spans="1:5" s="418" customFormat="1" ht="15" hidden="1" customHeight="1">
      <c r="A112" s="425" t="s">
        <v>258</v>
      </c>
      <c r="B112" s="427" t="s">
        <v>265</v>
      </c>
      <c r="C112" s="428"/>
      <c r="D112" s="428"/>
      <c r="E112" s="429"/>
    </row>
    <row r="113" spans="1:5" s="418" customFormat="1" ht="12.75" hidden="1" customHeight="1">
      <c r="A113" s="430" t="s">
        <v>259</v>
      </c>
      <c r="B113" s="427" t="s">
        <v>32</v>
      </c>
      <c r="C113" s="431"/>
      <c r="D113" s="431"/>
      <c r="E113" s="432"/>
    </row>
    <row r="114" spans="1:5" s="418" customFormat="1" ht="14.25" hidden="1" customHeight="1">
      <c r="A114" s="433" t="s">
        <v>260</v>
      </c>
      <c r="B114" s="434" t="s">
        <v>266</v>
      </c>
      <c r="C114" s="431"/>
      <c r="D114" s="431"/>
      <c r="E114" s="432"/>
    </row>
    <row r="115" spans="1:5" s="21" customFormat="1" ht="12" customHeight="1" thickBot="1">
      <c r="A115" s="13" t="s">
        <v>10</v>
      </c>
      <c r="B115" s="435" t="s">
        <v>270</v>
      </c>
      <c r="C115" s="201">
        <f>+C86+C103</f>
        <v>1691116209</v>
      </c>
      <c r="D115" s="201">
        <f>+D86+D103</f>
        <v>1739248144</v>
      </c>
      <c r="E115" s="78">
        <f>+E86+E103</f>
        <v>474044894</v>
      </c>
    </row>
    <row r="116" spans="1:5" s="21" customFormat="1" ht="12" customHeight="1" thickBot="1">
      <c r="A116" s="72" t="s">
        <v>397</v>
      </c>
      <c r="B116" s="499" t="s">
        <v>398</v>
      </c>
      <c r="C116" s="202">
        <f>SUM(C117:C119)</f>
        <v>0</v>
      </c>
      <c r="D116" s="202">
        <f>SUM(D117:D119)</f>
        <v>0</v>
      </c>
      <c r="E116" s="79">
        <f>SUM(E117:E119)</f>
        <v>0</v>
      </c>
    </row>
    <row r="117" spans="1:5" s="21" customFormat="1" ht="12" customHeight="1">
      <c r="A117" s="73" t="s">
        <v>399</v>
      </c>
      <c r="B117" s="74" t="s">
        <v>402</v>
      </c>
      <c r="C117" s="203"/>
      <c r="D117" s="203"/>
      <c r="E117" s="81"/>
    </row>
    <row r="118" spans="1:5" s="21" customFormat="1" ht="12" customHeight="1">
      <c r="A118" s="71" t="s">
        <v>400</v>
      </c>
      <c r="B118" s="68" t="s">
        <v>446</v>
      </c>
      <c r="C118" s="203"/>
      <c r="D118" s="203"/>
      <c r="E118" s="81"/>
    </row>
    <row r="119" spans="1:5" s="21" customFormat="1" ht="12" customHeight="1" thickBot="1">
      <c r="A119" s="75" t="s">
        <v>401</v>
      </c>
      <c r="B119" s="76" t="s">
        <v>447</v>
      </c>
      <c r="C119" s="206"/>
      <c r="D119" s="206"/>
      <c r="E119" s="83"/>
    </row>
    <row r="120" spans="1:5" s="21" customFormat="1" ht="12" customHeight="1" thickBot="1">
      <c r="A120" s="72" t="s">
        <v>405</v>
      </c>
      <c r="B120" s="499" t="s">
        <v>406</v>
      </c>
      <c r="C120" s="209"/>
      <c r="D120" s="209"/>
      <c r="E120" s="210"/>
    </row>
    <row r="121" spans="1:5" s="21" customFormat="1" ht="12" customHeight="1" thickBot="1">
      <c r="A121" s="72" t="s">
        <v>614</v>
      </c>
      <c r="B121" s="499" t="s">
        <v>617</v>
      </c>
      <c r="C121" s="203">
        <v>35000000</v>
      </c>
      <c r="D121" s="203">
        <v>35000000</v>
      </c>
      <c r="E121" s="81">
        <v>32569876</v>
      </c>
    </row>
    <row r="122" spans="1:5" s="21" customFormat="1" ht="12" customHeight="1" thickBot="1">
      <c r="A122" s="72" t="s">
        <v>536</v>
      </c>
      <c r="B122" s="499" t="s">
        <v>537</v>
      </c>
      <c r="C122" s="206">
        <v>837480989</v>
      </c>
      <c r="D122" s="206">
        <v>863226611</v>
      </c>
      <c r="E122" s="83">
        <v>821899577</v>
      </c>
    </row>
    <row r="123" spans="1:5" s="21" customFormat="1" ht="12" customHeight="1" thickBot="1">
      <c r="A123" s="500" t="s">
        <v>414</v>
      </c>
      <c r="B123" s="499" t="s">
        <v>413</v>
      </c>
      <c r="C123" s="209">
        <f>SUM(C116+C120+C121+C122)</f>
        <v>872480989</v>
      </c>
      <c r="D123" s="209">
        <f>SUM(D116+D120+D121+D122)</f>
        <v>898226611</v>
      </c>
      <c r="E123" s="210">
        <f>SUM(E116+E120+E121+E122)</f>
        <v>854469453</v>
      </c>
    </row>
    <row r="124" spans="1:5" s="21" customFormat="1" ht="12" customHeight="1" thickBot="1">
      <c r="A124" s="500" t="s">
        <v>415</v>
      </c>
      <c r="B124" s="499" t="s">
        <v>407</v>
      </c>
      <c r="C124" s="209"/>
      <c r="D124" s="209"/>
      <c r="E124" s="210"/>
    </row>
    <row r="125" spans="1:5" s="21" customFormat="1" ht="12" customHeight="1" thickBot="1">
      <c r="A125" s="500" t="s">
        <v>416</v>
      </c>
      <c r="B125" s="499" t="s">
        <v>408</v>
      </c>
      <c r="C125" s="209"/>
      <c r="D125" s="209"/>
      <c r="E125" s="210"/>
    </row>
    <row r="126" spans="1:5" s="21" customFormat="1" ht="12" customHeight="1" thickBot="1">
      <c r="A126" s="70" t="s">
        <v>33</v>
      </c>
      <c r="B126" s="140" t="s">
        <v>409</v>
      </c>
      <c r="C126" s="211">
        <f>SUM(C123:C125)</f>
        <v>872480989</v>
      </c>
      <c r="D126" s="211">
        <f>SUM(D123:D125)</f>
        <v>898226611</v>
      </c>
      <c r="E126" s="85">
        <f>SUM(E123:E125)</f>
        <v>854469453</v>
      </c>
    </row>
    <row r="127" spans="1:5" s="1" customFormat="1" ht="28.5" customHeight="1" thickBot="1">
      <c r="A127" s="77" t="s">
        <v>12</v>
      </c>
      <c r="B127" s="141" t="s">
        <v>417</v>
      </c>
      <c r="C127" s="793">
        <f>SUM(C115+C126)</f>
        <v>2563597198</v>
      </c>
      <c r="D127" s="793">
        <f>SUM(D115+D126)</f>
        <v>2637474755</v>
      </c>
      <c r="E127" s="790">
        <f>SUM(E115+E126)</f>
        <v>1328514347</v>
      </c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8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H124"/>
  <sheetViews>
    <sheetView workbookViewId="0">
      <selection activeCell="C40" sqref="C40:E40"/>
    </sheetView>
  </sheetViews>
  <sheetFormatPr defaultRowHeight="12.75"/>
  <cols>
    <col min="1" max="1" width="9.6640625" style="146" customWidth="1"/>
    <col min="2" max="2" width="59.33203125" style="146" customWidth="1"/>
    <col min="3" max="5" width="15.83203125" style="147" customWidth="1"/>
    <col min="6" max="8" width="14.6640625" style="4" bestFit="1" customWidth="1"/>
    <col min="9" max="16384" width="9.33203125" style="4"/>
  </cols>
  <sheetData>
    <row r="1" spans="1:5" s="2" customFormat="1" ht="16.5" customHeight="1" thickBot="1">
      <c r="A1" s="55"/>
      <c r="B1" s="56"/>
      <c r="C1" s="64"/>
      <c r="D1" s="64"/>
      <c r="E1" s="64" t="s">
        <v>880</v>
      </c>
    </row>
    <row r="2" spans="1:5" s="40" customFormat="1" ht="22.5" customHeight="1">
      <c r="A2" s="376"/>
      <c r="B2" s="1233" t="s">
        <v>118</v>
      </c>
      <c r="C2" s="1234"/>
      <c r="D2" s="1235"/>
      <c r="E2" s="136" t="s">
        <v>119</v>
      </c>
    </row>
    <row r="3" spans="1:5" s="40" customFormat="1" ht="16.5" thickBot="1">
      <c r="A3" s="57"/>
      <c r="B3" s="1236" t="s">
        <v>541</v>
      </c>
      <c r="C3" s="1237"/>
      <c r="D3" s="1238"/>
      <c r="E3" s="137" t="s">
        <v>121</v>
      </c>
    </row>
    <row r="4" spans="1:5" s="41" customFormat="1" ht="15.95" customHeight="1" thickBot="1">
      <c r="A4" s="58"/>
      <c r="B4" s="58"/>
      <c r="C4" s="59"/>
      <c r="D4" s="59"/>
      <c r="E4" s="59" t="s">
        <v>901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2</v>
      </c>
      <c r="B6" s="53">
        <v>3</v>
      </c>
      <c r="C6" s="53">
        <v>4</v>
      </c>
      <c r="D6" s="220">
        <v>5</v>
      </c>
      <c r="E6" s="219">
        <v>6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7940000</v>
      </c>
      <c r="D7" s="540">
        <f>SUM(D15+D8)</f>
        <v>10177136</v>
      </c>
      <c r="E7" s="540">
        <f>SUM(E15+E8)</f>
        <v>10177136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customHeight="1">
      <c r="A13" s="439" t="s">
        <v>279</v>
      </c>
      <c r="B13" s="440" t="s">
        <v>628</v>
      </c>
      <c r="C13" s="441"/>
      <c r="D13" s="441"/>
      <c r="E13" s="504"/>
    </row>
    <row r="14" spans="1:5" s="42" customFormat="1" ht="12" customHeight="1" thickBot="1">
      <c r="A14" s="449" t="s">
        <v>280</v>
      </c>
      <c r="B14" s="450" t="s">
        <v>629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7940000</v>
      </c>
      <c r="D15" s="457">
        <f>SUM(D16:D20)</f>
        <v>10177136</v>
      </c>
      <c r="E15" s="506">
        <f>SUM(E16:E20)</f>
        <v>10177136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>
        <v>7940000</v>
      </c>
      <c r="D20" s="441">
        <v>10177136</v>
      </c>
      <c r="E20" s="441">
        <v>10177136</v>
      </c>
    </row>
    <row r="21" spans="1:5" s="43" customFormat="1" ht="12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customHeight="1" thickBot="1">
      <c r="A27" s="487" t="s">
        <v>292</v>
      </c>
      <c r="B27" s="486" t="s">
        <v>366</v>
      </c>
      <c r="C27" s="464"/>
      <c r="D27" s="203"/>
      <c r="E27" s="81">
        <v>0</v>
      </c>
    </row>
    <row r="28" spans="1:5" s="43" customFormat="1" ht="12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SUM(C31+C33+C38)</f>
        <v>154000000</v>
      </c>
      <c r="D29" s="457">
        <f>SUM(D31+D33+D38)</f>
        <v>154000000</v>
      </c>
      <c r="E29" s="506">
        <f>SUM(E31+E33+E38)</f>
        <v>170941167</v>
      </c>
    </row>
    <row r="30" spans="1:5" s="43" customFormat="1" ht="12" customHeight="1">
      <c r="A30" s="452" t="s">
        <v>293</v>
      </c>
      <c r="B30" s="453" t="s">
        <v>294</v>
      </c>
      <c r="C30" s="454"/>
      <c r="D30" s="454"/>
      <c r="E30" s="507"/>
    </row>
    <row r="31" spans="1:5" s="43" customFormat="1" ht="12" customHeight="1">
      <c r="A31" s="439" t="s">
        <v>295</v>
      </c>
      <c r="B31" s="440" t="s">
        <v>296</v>
      </c>
      <c r="C31" s="541">
        <v>14000000</v>
      </c>
      <c r="D31" s="541">
        <v>14000000</v>
      </c>
      <c r="E31" s="542">
        <v>13309634</v>
      </c>
    </row>
    <row r="32" spans="1:5" s="43" customFormat="1" ht="12" customHeight="1">
      <c r="A32" s="467" t="s">
        <v>295</v>
      </c>
      <c r="B32" s="468" t="s">
        <v>367</v>
      </c>
      <c r="C32" s="541">
        <v>14000000</v>
      </c>
      <c r="D32" s="541">
        <v>14000000</v>
      </c>
      <c r="E32" s="806">
        <v>13309634</v>
      </c>
    </row>
    <row r="33" spans="1:8" s="43" customFormat="1" ht="12" customHeight="1">
      <c r="A33" s="439" t="s">
        <v>370</v>
      </c>
      <c r="B33" s="471" t="s">
        <v>371</v>
      </c>
      <c r="C33" s="444">
        <v>140000000</v>
      </c>
      <c r="D33" s="444">
        <v>140000000</v>
      </c>
      <c r="E33" s="512">
        <v>157631533</v>
      </c>
    </row>
    <row r="34" spans="1:8" s="43" customFormat="1" ht="12" customHeight="1">
      <c r="A34" s="439" t="s">
        <v>297</v>
      </c>
      <c r="B34" s="472" t="s">
        <v>372</v>
      </c>
      <c r="C34" s="444">
        <v>140000000</v>
      </c>
      <c r="D34" s="444">
        <v>140000000</v>
      </c>
      <c r="E34" s="512">
        <v>157631533</v>
      </c>
    </row>
    <row r="35" spans="1:8" s="43" customFormat="1" ht="12" customHeight="1">
      <c r="A35" s="467" t="s">
        <v>297</v>
      </c>
      <c r="B35" s="473" t="s">
        <v>368</v>
      </c>
      <c r="C35" s="469">
        <v>140000000</v>
      </c>
      <c r="D35" s="469">
        <v>140000000</v>
      </c>
      <c r="E35" s="512">
        <v>157631533</v>
      </c>
    </row>
    <row r="36" spans="1:8" s="43" customFormat="1" ht="12" customHeight="1">
      <c r="A36" s="439" t="s">
        <v>298</v>
      </c>
      <c r="B36" s="474" t="s">
        <v>299</v>
      </c>
      <c r="C36" s="442"/>
      <c r="D36" s="442"/>
      <c r="E36" s="510"/>
    </row>
    <row r="37" spans="1:8" s="43" customFormat="1" ht="12" customHeight="1">
      <c r="A37" s="439" t="s">
        <v>300</v>
      </c>
      <c r="B37" s="474" t="s">
        <v>301</v>
      </c>
      <c r="C37" s="446"/>
      <c r="D37" s="446"/>
      <c r="E37" s="523"/>
    </row>
    <row r="38" spans="1:8" s="43" customFormat="1" ht="12" customHeight="1" thickBot="1">
      <c r="A38" s="449" t="s">
        <v>302</v>
      </c>
      <c r="B38" s="450" t="s">
        <v>303</v>
      </c>
      <c r="C38" s="480"/>
      <c r="D38" s="480"/>
      <c r="E38" s="515"/>
    </row>
    <row r="39" spans="1:8" s="43" customFormat="1" ht="12" customHeight="1" thickBot="1">
      <c r="A39" s="455" t="s">
        <v>12</v>
      </c>
      <c r="B39" s="466" t="s">
        <v>374</v>
      </c>
      <c r="C39" s="478">
        <f>SUM(C40:C49)</f>
        <v>121112880</v>
      </c>
      <c r="D39" s="478">
        <f>SUM(D40:D49)</f>
        <v>124132936</v>
      </c>
      <c r="E39" s="516">
        <f>SUM(E40:E49)</f>
        <v>103415188</v>
      </c>
    </row>
    <row r="40" spans="1:8" s="43" customFormat="1" ht="12" customHeight="1">
      <c r="A40" s="452" t="s">
        <v>304</v>
      </c>
      <c r="B40" s="453" t="s">
        <v>305</v>
      </c>
      <c r="C40" s="477">
        <v>32200000</v>
      </c>
      <c r="D40" s="477">
        <v>32200000</v>
      </c>
      <c r="E40" s="517">
        <v>20439265</v>
      </c>
    </row>
    <row r="41" spans="1:8" s="43" customFormat="1" ht="12" customHeight="1">
      <c r="A41" s="439" t="s">
        <v>306</v>
      </c>
      <c r="B41" s="440" t="s">
        <v>307</v>
      </c>
      <c r="C41" s="444">
        <v>72599256</v>
      </c>
      <c r="D41" s="444">
        <v>74977253</v>
      </c>
      <c r="E41" s="512">
        <v>66489042</v>
      </c>
      <c r="F41" s="1098"/>
      <c r="G41" s="1098"/>
      <c r="H41" s="1098"/>
    </row>
    <row r="42" spans="1:8" s="43" customFormat="1" ht="12" customHeight="1">
      <c r="A42" s="439" t="s">
        <v>308</v>
      </c>
      <c r="B42" s="440" t="s">
        <v>309</v>
      </c>
      <c r="C42" s="444"/>
      <c r="D42" s="444"/>
      <c r="E42" s="512"/>
    </row>
    <row r="43" spans="1:8" s="43" customFormat="1" ht="12" customHeight="1">
      <c r="A43" s="439" t="s">
        <v>310</v>
      </c>
      <c r="B43" s="440" t="s">
        <v>311</v>
      </c>
      <c r="C43" s="445"/>
      <c r="D43" s="445"/>
      <c r="E43" s="514"/>
    </row>
    <row r="44" spans="1:8" s="42" customFormat="1" ht="12" customHeight="1">
      <c r="A44" s="439" t="s">
        <v>312</v>
      </c>
      <c r="B44" s="440" t="s">
        <v>313</v>
      </c>
      <c r="C44" s="444"/>
      <c r="D44" s="444"/>
      <c r="E44" s="512"/>
    </row>
    <row r="45" spans="1:8" s="43" customFormat="1" ht="12" customHeight="1">
      <c r="A45" s="439" t="s">
        <v>314</v>
      </c>
      <c r="B45" s="440" t="s">
        <v>315</v>
      </c>
      <c r="C45" s="444">
        <v>16313624</v>
      </c>
      <c r="D45" s="444">
        <v>16955683</v>
      </c>
      <c r="E45" s="512">
        <v>16486881</v>
      </c>
      <c r="F45" s="1098"/>
      <c r="G45" s="1098"/>
      <c r="H45" s="1098"/>
    </row>
    <row r="46" spans="1:8" s="43" customFormat="1" ht="12" customHeight="1">
      <c r="A46" s="439" t="s">
        <v>316</v>
      </c>
      <c r="B46" s="440" t="s">
        <v>317</v>
      </c>
      <c r="C46" s="444"/>
      <c r="D46" s="444"/>
      <c r="E46" s="512"/>
    </row>
    <row r="47" spans="1:8" s="43" customFormat="1" ht="12" customHeight="1">
      <c r="A47" s="439" t="s">
        <v>318</v>
      </c>
      <c r="B47" s="440" t="s">
        <v>319</v>
      </c>
      <c r="C47" s="444"/>
      <c r="D47" s="444"/>
      <c r="E47" s="512"/>
    </row>
    <row r="48" spans="1:8" s="43" customFormat="1" ht="12" customHeight="1">
      <c r="A48" s="439" t="s">
        <v>322</v>
      </c>
      <c r="B48" s="440" t="s">
        <v>630</v>
      </c>
      <c r="C48" s="444"/>
      <c r="D48" s="444"/>
      <c r="E48" s="512"/>
    </row>
    <row r="49" spans="1:8" s="43" customFormat="1" ht="12" customHeight="1" thickBot="1">
      <c r="A49" s="449" t="s">
        <v>641</v>
      </c>
      <c r="B49" s="450" t="s">
        <v>323</v>
      </c>
      <c r="C49" s="464"/>
      <c r="D49" s="464"/>
      <c r="E49" s="511"/>
      <c r="F49" s="1098"/>
      <c r="H49" s="1098"/>
    </row>
    <row r="50" spans="1:8" s="43" customFormat="1" ht="12" customHeight="1" thickBot="1">
      <c r="A50" s="455" t="s">
        <v>13</v>
      </c>
      <c r="B50" s="466" t="s">
        <v>375</v>
      </c>
      <c r="C50" s="457">
        <f>SUM(C51:C55)</f>
        <v>0</v>
      </c>
      <c r="D50" s="457">
        <f>SUM(D51:D55)</f>
        <v>0</v>
      </c>
      <c r="E50" s="506">
        <f>SUM(E51:E55)</f>
        <v>0</v>
      </c>
    </row>
    <row r="51" spans="1:8" s="43" customFormat="1" ht="12" customHeight="1">
      <c r="A51" s="452" t="s">
        <v>325</v>
      </c>
      <c r="B51" s="453" t="s">
        <v>326</v>
      </c>
      <c r="C51" s="479"/>
      <c r="D51" s="479"/>
      <c r="E51" s="518"/>
    </row>
    <row r="52" spans="1:8" s="42" customFormat="1" ht="12" customHeight="1">
      <c r="A52" s="439" t="s">
        <v>327</v>
      </c>
      <c r="B52" s="440" t="s">
        <v>328</v>
      </c>
      <c r="C52" s="444"/>
      <c r="D52" s="444"/>
      <c r="E52" s="512"/>
    </row>
    <row r="53" spans="1:8" s="42" customFormat="1" ht="12" customHeight="1">
      <c r="A53" s="439" t="s">
        <v>329</v>
      </c>
      <c r="B53" s="440" t="s">
        <v>330</v>
      </c>
      <c r="C53" s="444"/>
      <c r="D53" s="444"/>
      <c r="E53" s="512"/>
    </row>
    <row r="54" spans="1:8" s="42" customFormat="1" ht="12" customHeight="1">
      <c r="A54" s="439" t="s">
        <v>331</v>
      </c>
      <c r="B54" s="440" t="s">
        <v>332</v>
      </c>
      <c r="C54" s="444"/>
      <c r="D54" s="444"/>
      <c r="E54" s="512"/>
    </row>
    <row r="55" spans="1:8" s="42" customFormat="1" ht="12" customHeight="1" thickBot="1">
      <c r="A55" s="449" t="s">
        <v>333</v>
      </c>
      <c r="B55" s="450" t="s">
        <v>334</v>
      </c>
      <c r="C55" s="480"/>
      <c r="D55" s="480"/>
      <c r="E55" s="519"/>
    </row>
    <row r="56" spans="1:8" s="43" customFormat="1" ht="12" customHeight="1" thickBot="1">
      <c r="A56" s="455" t="s">
        <v>14</v>
      </c>
      <c r="B56" s="466" t="s">
        <v>381</v>
      </c>
      <c r="C56" s="482">
        <f>SUM(C57:C59)</f>
        <v>0</v>
      </c>
      <c r="D56" s="482">
        <f>SUM(D57:D59)</f>
        <v>0</v>
      </c>
      <c r="E56" s="520">
        <f>SUM(E57:E59)</f>
        <v>0</v>
      </c>
    </row>
    <row r="57" spans="1:8" s="43" customFormat="1" ht="11.25" customHeight="1">
      <c r="A57" s="452" t="s">
        <v>335</v>
      </c>
      <c r="B57" s="453" t="s">
        <v>376</v>
      </c>
      <c r="C57" s="481"/>
      <c r="D57" s="481"/>
      <c r="E57" s="521"/>
    </row>
    <row r="58" spans="1:8">
      <c r="A58" s="439" t="s">
        <v>793</v>
      </c>
      <c r="B58" s="440" t="s">
        <v>377</v>
      </c>
      <c r="C58" s="445"/>
      <c r="D58" s="445"/>
      <c r="E58" s="514"/>
    </row>
    <row r="59" spans="1:8" s="32" customFormat="1" ht="13.5" customHeight="1" thickBot="1">
      <c r="A59" s="439" t="s">
        <v>671</v>
      </c>
      <c r="B59" s="440" t="s">
        <v>336</v>
      </c>
      <c r="C59" s="444"/>
      <c r="D59" s="444"/>
      <c r="E59" s="512"/>
    </row>
    <row r="60" spans="1:8" s="44" customFormat="1" ht="12" hidden="1" customHeight="1">
      <c r="A60" s="483" t="s">
        <v>379</v>
      </c>
      <c r="B60" s="484" t="s">
        <v>380</v>
      </c>
      <c r="C60" s="485"/>
      <c r="D60" s="485"/>
      <c r="E60" s="522"/>
    </row>
    <row r="61" spans="1:8" ht="12" customHeight="1" thickBot="1">
      <c r="A61" s="455" t="s">
        <v>15</v>
      </c>
      <c r="B61" s="456" t="s">
        <v>387</v>
      </c>
      <c r="C61" s="478">
        <f>SUM(C62:C64)</f>
        <v>0</v>
      </c>
      <c r="D61" s="478">
        <f>SUM(D62:D64)</f>
        <v>0</v>
      </c>
      <c r="E61" s="698">
        <f>SUM(E62:E64)</f>
        <v>0</v>
      </c>
    </row>
    <row r="62" spans="1:8" ht="12" customHeight="1">
      <c r="A62" s="452" t="s">
        <v>337</v>
      </c>
      <c r="B62" s="453" t="s">
        <v>382</v>
      </c>
      <c r="C62" s="477"/>
      <c r="D62" s="477"/>
      <c r="E62" s="517"/>
    </row>
    <row r="63" spans="1:8" ht="12" customHeight="1">
      <c r="A63" s="439" t="s">
        <v>794</v>
      </c>
      <c r="B63" s="440" t="s">
        <v>383</v>
      </c>
      <c r="C63" s="444"/>
      <c r="D63" s="444"/>
      <c r="E63" s="512"/>
    </row>
    <row r="64" spans="1:8" ht="12" customHeight="1" thickBot="1">
      <c r="A64" s="439" t="s">
        <v>613</v>
      </c>
      <c r="B64" s="440" t="s">
        <v>338</v>
      </c>
      <c r="C64" s="445"/>
      <c r="D64" s="445"/>
      <c r="E64" s="514"/>
    </row>
    <row r="65" spans="1:5" ht="12" customHeight="1" thickBot="1">
      <c r="A65" s="455" t="s">
        <v>35</v>
      </c>
      <c r="B65" s="466" t="s">
        <v>388</v>
      </c>
      <c r="C65" s="580">
        <f>SUM(C8+C15+C22+C29+C39+C50+C56+C61)</f>
        <v>283052880</v>
      </c>
      <c r="D65" s="580">
        <f>SUM(D8+D15+D22+D29+D39+D50+D56+D61)</f>
        <v>288310072</v>
      </c>
      <c r="E65" s="672">
        <f>SUM(E8+E15+E22+E29+E39+E50+E56+E61)</f>
        <v>284533491</v>
      </c>
    </row>
    <row r="66" spans="1:5" ht="12" customHeight="1">
      <c r="A66" s="492" t="s">
        <v>390</v>
      </c>
      <c r="B66" s="491" t="s">
        <v>339</v>
      </c>
      <c r="C66" s="465">
        <f>SUM(C67:C69)</f>
        <v>0</v>
      </c>
      <c r="D66" s="477">
        <f>SUM(D67:D69)</f>
        <v>0</v>
      </c>
      <c r="E66" s="680">
        <f>SUM(E67:E69)</f>
        <v>0</v>
      </c>
    </row>
    <row r="67" spans="1:5" ht="12" customHeight="1">
      <c r="A67" s="439" t="s">
        <v>340</v>
      </c>
      <c r="B67" s="440" t="s">
        <v>341</v>
      </c>
      <c r="C67" s="444"/>
      <c r="D67" s="444"/>
      <c r="E67" s="681"/>
    </row>
    <row r="68" spans="1:5" ht="12" customHeight="1">
      <c r="A68" s="439" t="s">
        <v>342</v>
      </c>
      <c r="B68" s="440" t="s">
        <v>343</v>
      </c>
      <c r="C68" s="444"/>
      <c r="D68" s="444"/>
      <c r="E68" s="681"/>
    </row>
    <row r="69" spans="1:5" ht="12" customHeight="1">
      <c r="A69" s="439" t="s">
        <v>344</v>
      </c>
      <c r="B69" s="447" t="s">
        <v>345</v>
      </c>
      <c r="C69" s="446"/>
      <c r="D69" s="446"/>
      <c r="E69" s="682"/>
    </row>
    <row r="70" spans="1:5" ht="12" customHeight="1">
      <c r="A70" s="492" t="s">
        <v>391</v>
      </c>
      <c r="B70" s="443" t="s">
        <v>346</v>
      </c>
      <c r="C70" s="448"/>
      <c r="D70" s="448"/>
      <c r="E70" s="683"/>
    </row>
    <row r="71" spans="1:5" ht="12" customHeight="1">
      <c r="A71" s="492" t="s">
        <v>392</v>
      </c>
      <c r="B71" s="443" t="s">
        <v>347</v>
      </c>
      <c r="C71" s="448">
        <f>SUM(C72:C73)</f>
        <v>0</v>
      </c>
      <c r="D71" s="448">
        <f>SUM(D72:D73)</f>
        <v>0</v>
      </c>
      <c r="E71" s="683">
        <f>SUM(E72:E73)</f>
        <v>0</v>
      </c>
    </row>
    <row r="72" spans="1:5" ht="12" customHeight="1">
      <c r="A72" s="439" t="s">
        <v>348</v>
      </c>
      <c r="B72" s="440" t="s">
        <v>349</v>
      </c>
      <c r="C72" s="543"/>
      <c r="D72" s="543"/>
      <c r="E72" s="684"/>
    </row>
    <row r="73" spans="1:5" ht="12" customHeight="1">
      <c r="A73" s="439" t="s">
        <v>350</v>
      </c>
      <c r="B73" s="440" t="s">
        <v>351</v>
      </c>
      <c r="C73" s="448"/>
      <c r="D73" s="543"/>
      <c r="E73" s="684"/>
    </row>
    <row r="74" spans="1:5" s="44" customFormat="1" ht="12" customHeight="1" thickBot="1">
      <c r="A74" s="546" t="s">
        <v>448</v>
      </c>
      <c r="B74" s="547" t="s">
        <v>449</v>
      </c>
      <c r="C74" s="545"/>
      <c r="D74" s="545"/>
      <c r="E74" s="685"/>
    </row>
    <row r="75" spans="1:5" ht="12" customHeight="1" thickBot="1">
      <c r="A75" s="991" t="s">
        <v>393</v>
      </c>
      <c r="B75" s="995" t="s">
        <v>394</v>
      </c>
      <c r="C75" s="208">
        <f>SUM(C66+C70+C71+C74)</f>
        <v>0</v>
      </c>
      <c r="D75" s="208">
        <f>SUM(D66+D70+D71+D74)</f>
        <v>0</v>
      </c>
      <c r="E75" s="936">
        <f>SUM(E66+E70+E71+E74)</f>
        <v>0</v>
      </c>
    </row>
    <row r="76" spans="1:5" ht="12" customHeight="1" thickBot="1">
      <c r="A76" s="991" t="s">
        <v>410</v>
      </c>
      <c r="B76" s="995" t="s">
        <v>395</v>
      </c>
      <c r="C76" s="208"/>
      <c r="D76" s="208"/>
      <c r="E76" s="676"/>
    </row>
    <row r="77" spans="1:5" ht="12" customHeight="1" thickBot="1">
      <c r="A77" s="991" t="s">
        <v>411</v>
      </c>
      <c r="B77" s="995" t="s">
        <v>396</v>
      </c>
      <c r="C77" s="208"/>
      <c r="D77" s="208"/>
      <c r="E77" s="676"/>
    </row>
    <row r="78" spans="1:5" ht="12" customHeight="1" thickBot="1">
      <c r="A78" s="991" t="s">
        <v>16</v>
      </c>
      <c r="B78" s="996" t="s">
        <v>389</v>
      </c>
      <c r="C78" s="208">
        <f>SUM(C75:C77)</f>
        <v>0</v>
      </c>
      <c r="D78" s="208">
        <f>SUM(D75:D77)</f>
        <v>0</v>
      </c>
      <c r="E78" s="676">
        <f>SUM(E75:E77)</f>
        <v>0</v>
      </c>
    </row>
    <row r="79" spans="1:5" ht="24.75" customHeight="1" thickBot="1">
      <c r="A79" s="991" t="s">
        <v>17</v>
      </c>
      <c r="B79" s="999" t="s">
        <v>412</v>
      </c>
      <c r="C79" s="1010">
        <f>SUM(C65+C78)</f>
        <v>283052880</v>
      </c>
      <c r="D79" s="1010">
        <f>SUM(D65+D78)</f>
        <v>288310072</v>
      </c>
      <c r="E79" s="1009">
        <f>SUM(E65+E78)</f>
        <v>284533491</v>
      </c>
    </row>
    <row r="81" spans="1:8" ht="13.5" thickBot="1"/>
    <row r="82" spans="1:8" s="21" customFormat="1" ht="38.1" customHeight="1" thickBot="1">
      <c r="A82" s="344"/>
      <c r="B82" s="345" t="s">
        <v>23</v>
      </c>
      <c r="C82" s="577" t="s">
        <v>5</v>
      </c>
      <c r="D82" s="577" t="s">
        <v>6</v>
      </c>
      <c r="E82" s="578" t="s">
        <v>7</v>
      </c>
    </row>
    <row r="83" spans="1:8" s="22" customFormat="1" ht="12" customHeight="1" thickBot="1">
      <c r="A83" s="18">
        <v>1</v>
      </c>
      <c r="B83" s="19">
        <v>2</v>
      </c>
      <c r="C83" s="19">
        <v>3</v>
      </c>
      <c r="D83" s="19">
        <v>4</v>
      </c>
      <c r="E83" s="20">
        <v>5</v>
      </c>
    </row>
    <row r="84" spans="1:8" s="21" customFormat="1" ht="12" customHeight="1" thickBot="1">
      <c r="A84" s="14" t="s">
        <v>8</v>
      </c>
      <c r="B84" s="17" t="s">
        <v>268</v>
      </c>
      <c r="C84" s="201">
        <f>+C85+C86+C87+C88+C89</f>
        <v>247929026</v>
      </c>
      <c r="D84" s="201">
        <f>+D85+D86+D87+D88+D89</f>
        <v>273496697</v>
      </c>
      <c r="E84" s="78">
        <f>+E85+E86+E87+E88+E89</f>
        <v>180258833</v>
      </c>
    </row>
    <row r="85" spans="1:8" s="21" customFormat="1" ht="12" customHeight="1">
      <c r="A85" s="11" t="s">
        <v>220</v>
      </c>
      <c r="B85" s="6" t="s">
        <v>24</v>
      </c>
      <c r="C85" s="204">
        <v>122497400</v>
      </c>
      <c r="D85" s="204">
        <v>122697886</v>
      </c>
      <c r="E85" s="80">
        <v>103391014</v>
      </c>
      <c r="F85" s="1097"/>
      <c r="G85" s="1097"/>
      <c r="H85" s="1097"/>
    </row>
    <row r="86" spans="1:8" s="21" customFormat="1" ht="12" customHeight="1">
      <c r="A86" s="9" t="s">
        <v>221</v>
      </c>
      <c r="B86" s="5" t="s">
        <v>25</v>
      </c>
      <c r="C86" s="203">
        <v>17201462</v>
      </c>
      <c r="D86" s="203">
        <v>16891717</v>
      </c>
      <c r="E86" s="81">
        <v>16665402</v>
      </c>
      <c r="F86" s="1107"/>
      <c r="G86" s="1097"/>
      <c r="H86" s="1097"/>
    </row>
    <row r="87" spans="1:8" s="21" customFormat="1" ht="12" customHeight="1">
      <c r="A87" s="9" t="s">
        <v>222</v>
      </c>
      <c r="B87" s="5" t="s">
        <v>26</v>
      </c>
      <c r="C87" s="206">
        <v>100280164</v>
      </c>
      <c r="D87" s="206">
        <v>124441094</v>
      </c>
      <c r="E87" s="83">
        <v>50737960</v>
      </c>
      <c r="F87" s="1097"/>
      <c r="G87" s="1097"/>
      <c r="H87" s="1097"/>
    </row>
    <row r="88" spans="1:8" s="21" customFormat="1" ht="12" customHeight="1">
      <c r="A88" s="9" t="s">
        <v>223</v>
      </c>
      <c r="B88" s="7" t="s">
        <v>27</v>
      </c>
      <c r="C88" s="206"/>
      <c r="D88" s="206"/>
      <c r="E88" s="83"/>
    </row>
    <row r="89" spans="1:8" s="21" customFormat="1" ht="12" customHeight="1">
      <c r="A89" s="9" t="s">
        <v>224</v>
      </c>
      <c r="B89" s="12" t="s">
        <v>28</v>
      </c>
      <c r="C89" s="402">
        <v>7950000</v>
      </c>
      <c r="D89" s="402">
        <v>9466000</v>
      </c>
      <c r="E89" s="403">
        <v>9464457</v>
      </c>
    </row>
    <row r="90" spans="1:8" s="418" customFormat="1" ht="12" customHeight="1">
      <c r="A90" s="416" t="s">
        <v>232</v>
      </c>
      <c r="B90" s="419" t="s">
        <v>226</v>
      </c>
      <c r="C90" s="402"/>
      <c r="D90" s="402"/>
      <c r="E90" s="403"/>
    </row>
    <row r="91" spans="1:8" s="418" customFormat="1" ht="12" customHeight="1">
      <c r="A91" s="416" t="s">
        <v>233</v>
      </c>
      <c r="B91" s="419" t="s">
        <v>227</v>
      </c>
      <c r="C91" s="402"/>
      <c r="D91" s="402"/>
      <c r="E91" s="403"/>
    </row>
    <row r="92" spans="1:8" s="418" customFormat="1" ht="12" customHeight="1">
      <c r="A92" s="416" t="s">
        <v>234</v>
      </c>
      <c r="B92" s="417" t="s">
        <v>228</v>
      </c>
      <c r="C92" s="402"/>
      <c r="D92" s="402"/>
      <c r="E92" s="403"/>
    </row>
    <row r="93" spans="1:8" s="418" customFormat="1" ht="12" customHeight="1">
      <c r="A93" s="420" t="s">
        <v>235</v>
      </c>
      <c r="B93" s="421" t="s">
        <v>229</v>
      </c>
      <c r="C93" s="402"/>
      <c r="D93" s="402"/>
      <c r="E93" s="403"/>
    </row>
    <row r="94" spans="1:8" s="418" customFormat="1" ht="12" customHeight="1">
      <c r="A94" s="416" t="s">
        <v>236</v>
      </c>
      <c r="B94" s="421" t="s">
        <v>230</v>
      </c>
      <c r="C94" s="402"/>
      <c r="D94" s="402"/>
      <c r="E94" s="403"/>
    </row>
    <row r="95" spans="1:8" s="418" customFormat="1" ht="12" customHeight="1">
      <c r="A95" s="422" t="s">
        <v>237</v>
      </c>
      <c r="B95" s="419" t="s">
        <v>243</v>
      </c>
      <c r="C95" s="402"/>
      <c r="D95" s="402"/>
      <c r="E95" s="403"/>
    </row>
    <row r="96" spans="1:8" s="418" customFormat="1" ht="12" customHeight="1">
      <c r="A96" s="422" t="s">
        <v>238</v>
      </c>
      <c r="B96" s="417" t="s">
        <v>244</v>
      </c>
      <c r="C96" s="402"/>
      <c r="D96" s="402"/>
      <c r="E96" s="403"/>
    </row>
    <row r="97" spans="1:8" s="418" customFormat="1" ht="12" customHeight="1">
      <c r="A97" s="422" t="s">
        <v>239</v>
      </c>
      <c r="B97" s="421" t="s">
        <v>245</v>
      </c>
      <c r="C97" s="402"/>
      <c r="D97" s="402"/>
      <c r="E97" s="403"/>
    </row>
    <row r="98" spans="1:8" s="418" customFormat="1" ht="12" customHeight="1">
      <c r="A98" s="422" t="s">
        <v>240</v>
      </c>
      <c r="B98" s="421" t="s">
        <v>246</v>
      </c>
      <c r="C98" s="402"/>
      <c r="D98" s="402"/>
      <c r="E98" s="403"/>
    </row>
    <row r="99" spans="1:8" s="418" customFormat="1" ht="12" customHeight="1">
      <c r="A99" s="422" t="s">
        <v>242</v>
      </c>
      <c r="B99" s="421" t="s">
        <v>247</v>
      </c>
      <c r="C99" s="402">
        <v>7950000</v>
      </c>
      <c r="D99" s="402">
        <v>9466000</v>
      </c>
      <c r="E99" s="403">
        <v>9464457</v>
      </c>
    </row>
    <row r="100" spans="1:8" s="418" customFormat="1" ht="12" customHeight="1" thickBot="1">
      <c r="A100" s="423" t="s">
        <v>616</v>
      </c>
      <c r="B100" s="424" t="s">
        <v>248</v>
      </c>
      <c r="C100" s="404"/>
      <c r="D100" s="404"/>
      <c r="E100" s="405"/>
    </row>
    <row r="101" spans="1:8" s="21" customFormat="1" ht="12" customHeight="1" thickBot="1">
      <c r="A101" s="13" t="s">
        <v>9</v>
      </c>
      <c r="B101" s="16" t="s">
        <v>269</v>
      </c>
      <c r="C101" s="202">
        <f>+C102+C103+C104</f>
        <v>3941350</v>
      </c>
      <c r="D101" s="202">
        <f>+D102+D103+D104</f>
        <v>3941350</v>
      </c>
      <c r="E101" s="79">
        <f>+E102+E103+E104</f>
        <v>3004820</v>
      </c>
    </row>
    <row r="102" spans="1:8" s="21" customFormat="1" ht="12" customHeight="1">
      <c r="A102" s="10" t="s">
        <v>249</v>
      </c>
      <c r="B102" s="5" t="s">
        <v>29</v>
      </c>
      <c r="C102" s="205">
        <v>1441350</v>
      </c>
      <c r="D102" s="205">
        <v>1441350</v>
      </c>
      <c r="E102" s="82">
        <v>852170</v>
      </c>
      <c r="F102" s="1097"/>
      <c r="G102" s="1097"/>
      <c r="H102" s="1097"/>
    </row>
    <row r="103" spans="1:8" s="21" customFormat="1" ht="12" customHeight="1">
      <c r="A103" s="10" t="s">
        <v>250</v>
      </c>
      <c r="B103" s="8" t="s">
        <v>30</v>
      </c>
      <c r="C103" s="203">
        <v>2500000</v>
      </c>
      <c r="D103" s="203">
        <v>2500000</v>
      </c>
      <c r="E103" s="81">
        <v>2152650</v>
      </c>
    </row>
    <row r="104" spans="1:8" s="21" customFormat="1" ht="12" customHeight="1" thickBot="1">
      <c r="A104" s="10" t="s">
        <v>251</v>
      </c>
      <c r="B104" s="415" t="s">
        <v>252</v>
      </c>
      <c r="C104" s="203"/>
      <c r="D104" s="203"/>
      <c r="E104" s="81"/>
    </row>
    <row r="105" spans="1:8" s="418" customFormat="1" ht="12" hidden="1" customHeight="1">
      <c r="A105" s="425" t="s">
        <v>253</v>
      </c>
      <c r="B105" s="69" t="s">
        <v>267</v>
      </c>
      <c r="C105" s="400"/>
      <c r="D105" s="400"/>
      <c r="E105" s="401"/>
    </row>
    <row r="106" spans="1:8" s="418" customFormat="1" ht="12" hidden="1" customHeight="1">
      <c r="A106" s="425" t="s">
        <v>254</v>
      </c>
      <c r="B106" s="426" t="s">
        <v>261</v>
      </c>
      <c r="C106" s="400"/>
      <c r="D106" s="400"/>
      <c r="E106" s="401"/>
    </row>
    <row r="107" spans="1:8" s="418" customFormat="1" ht="16.5" hidden="1" thickBot="1">
      <c r="A107" s="425" t="s">
        <v>255</v>
      </c>
      <c r="B107" s="427" t="s">
        <v>262</v>
      </c>
      <c r="C107" s="400"/>
      <c r="D107" s="400"/>
      <c r="E107" s="401"/>
    </row>
    <row r="108" spans="1:8" s="418" customFormat="1" ht="12" hidden="1" customHeight="1">
      <c r="A108" s="425" t="s">
        <v>256</v>
      </c>
      <c r="B108" s="427" t="s">
        <v>263</v>
      </c>
      <c r="C108" s="428"/>
      <c r="D108" s="428"/>
      <c r="E108" s="429"/>
    </row>
    <row r="109" spans="1:8" s="418" customFormat="1" ht="12" hidden="1" customHeight="1">
      <c r="A109" s="425" t="s">
        <v>257</v>
      </c>
      <c r="B109" s="427" t="s">
        <v>264</v>
      </c>
      <c r="C109" s="428"/>
      <c r="D109" s="428"/>
      <c r="E109" s="429"/>
    </row>
    <row r="110" spans="1:8" s="418" customFormat="1" ht="15" hidden="1" customHeight="1">
      <c r="A110" s="425" t="s">
        <v>258</v>
      </c>
      <c r="B110" s="427" t="s">
        <v>265</v>
      </c>
      <c r="C110" s="428"/>
      <c r="D110" s="428"/>
      <c r="E110" s="429"/>
    </row>
    <row r="111" spans="1:8" s="418" customFormat="1" ht="12.75" hidden="1" customHeight="1">
      <c r="A111" s="430" t="s">
        <v>259</v>
      </c>
      <c r="B111" s="427" t="s">
        <v>32</v>
      </c>
      <c r="C111" s="431"/>
      <c r="D111" s="431"/>
      <c r="E111" s="432"/>
    </row>
    <row r="112" spans="1:8" s="418" customFormat="1" ht="14.25" hidden="1" customHeight="1">
      <c r="A112" s="433" t="s">
        <v>260</v>
      </c>
      <c r="B112" s="434" t="s">
        <v>266</v>
      </c>
      <c r="C112" s="431"/>
      <c r="D112" s="431"/>
      <c r="E112" s="432"/>
    </row>
    <row r="113" spans="1:5" s="21" customFormat="1" ht="12" customHeight="1" thickBot="1">
      <c r="A113" s="13" t="s">
        <v>10</v>
      </c>
      <c r="B113" s="435" t="s">
        <v>270</v>
      </c>
      <c r="C113" s="201">
        <f>+C84+C101</f>
        <v>251870376</v>
      </c>
      <c r="D113" s="201">
        <f>+D84+D101</f>
        <v>277438047</v>
      </c>
      <c r="E113" s="78">
        <f>+E84+E101</f>
        <v>183263653</v>
      </c>
    </row>
    <row r="114" spans="1:5" s="21" customFormat="1" ht="12" customHeight="1" thickBot="1">
      <c r="A114" s="72" t="s">
        <v>397</v>
      </c>
      <c r="B114" s="499" t="s">
        <v>398</v>
      </c>
      <c r="C114" s="202">
        <f>SUM(C115:C117)</f>
        <v>0</v>
      </c>
      <c r="D114" s="202">
        <f>SUM(D115:D117)</f>
        <v>0</v>
      </c>
      <c r="E114" s="79">
        <f>SUM(E115:E117)</f>
        <v>0</v>
      </c>
    </row>
    <row r="115" spans="1:5" s="21" customFormat="1" ht="12" customHeight="1">
      <c r="A115" s="73" t="s">
        <v>399</v>
      </c>
      <c r="B115" s="74" t="s">
        <v>402</v>
      </c>
      <c r="C115" s="203"/>
      <c r="D115" s="203"/>
      <c r="E115" s="81"/>
    </row>
    <row r="116" spans="1:5" s="21" customFormat="1" ht="12" customHeight="1">
      <c r="A116" s="71" t="s">
        <v>400</v>
      </c>
      <c r="B116" s="68" t="s">
        <v>446</v>
      </c>
      <c r="C116" s="203"/>
      <c r="D116" s="203"/>
      <c r="E116" s="81"/>
    </row>
    <row r="117" spans="1:5" s="21" customFormat="1" ht="12" customHeight="1" thickBot="1">
      <c r="A117" s="75" t="s">
        <v>401</v>
      </c>
      <c r="B117" s="76" t="s">
        <v>447</v>
      </c>
      <c r="C117" s="206"/>
      <c r="D117" s="206"/>
      <c r="E117" s="83"/>
    </row>
    <row r="118" spans="1:5" s="21" customFormat="1" ht="12" customHeight="1" thickBot="1">
      <c r="A118" s="72" t="s">
        <v>405</v>
      </c>
      <c r="B118" s="499" t="s">
        <v>406</v>
      </c>
      <c r="C118" s="209"/>
      <c r="D118" s="209"/>
      <c r="E118" s="210"/>
    </row>
    <row r="119" spans="1:5" s="21" customFormat="1" ht="12" customHeight="1" thickBot="1">
      <c r="A119" s="72" t="s">
        <v>536</v>
      </c>
      <c r="B119" s="499" t="s">
        <v>537</v>
      </c>
      <c r="C119" s="209"/>
      <c r="D119" s="209"/>
      <c r="E119" s="210"/>
    </row>
    <row r="120" spans="1:5" s="21" customFormat="1" ht="12" customHeight="1" thickBot="1">
      <c r="A120" s="500" t="s">
        <v>414</v>
      </c>
      <c r="B120" s="499" t="s">
        <v>413</v>
      </c>
      <c r="C120" s="209">
        <f>SUM(C114+C118+C119)</f>
        <v>0</v>
      </c>
      <c r="D120" s="209">
        <f>SUM(D114+D118+D119)</f>
        <v>0</v>
      </c>
      <c r="E120" s="210">
        <f>SUM(E114+E118+E119)</f>
        <v>0</v>
      </c>
    </row>
    <row r="121" spans="1:5" s="21" customFormat="1" ht="12" customHeight="1" thickBot="1">
      <c r="A121" s="500" t="s">
        <v>415</v>
      </c>
      <c r="B121" s="499" t="s">
        <v>407</v>
      </c>
      <c r="C121" s="209"/>
      <c r="D121" s="209"/>
      <c r="E121" s="210"/>
    </row>
    <row r="122" spans="1:5" s="21" customFormat="1" ht="12" customHeight="1" thickBot="1">
      <c r="A122" s="500" t="s">
        <v>416</v>
      </c>
      <c r="B122" s="499" t="s">
        <v>408</v>
      </c>
      <c r="C122" s="209"/>
      <c r="D122" s="209"/>
      <c r="E122" s="210"/>
    </row>
    <row r="123" spans="1:5" s="21" customFormat="1" ht="12" customHeight="1" thickBot="1">
      <c r="A123" s="70" t="s">
        <v>33</v>
      </c>
      <c r="B123" s="140" t="s">
        <v>409</v>
      </c>
      <c r="C123" s="211">
        <f>SUM(C120:C122)</f>
        <v>0</v>
      </c>
      <c r="D123" s="211">
        <f>SUM(D120:D122)</f>
        <v>0</v>
      </c>
      <c r="E123" s="85">
        <f>SUM(E120:E122)</f>
        <v>0</v>
      </c>
    </row>
    <row r="124" spans="1:5" s="1" customFormat="1" ht="28.5" customHeight="1" thickBot="1">
      <c r="A124" s="77" t="s">
        <v>12</v>
      </c>
      <c r="B124" s="141" t="s">
        <v>417</v>
      </c>
      <c r="C124" s="585">
        <f>SUM(C113+C123)</f>
        <v>251870376</v>
      </c>
      <c r="D124" s="585">
        <f>SUM(D113+D123)</f>
        <v>277438047</v>
      </c>
      <c r="E124" s="586">
        <f>SUM(E113+E123)</f>
        <v>183263653</v>
      </c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7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H15" sqref="H15"/>
    </sheetView>
  </sheetViews>
  <sheetFormatPr defaultRowHeight="12.75"/>
  <cols>
    <col min="1" max="1" width="9.6640625" style="146" customWidth="1"/>
    <col min="2" max="2" width="59.33203125" style="146" customWidth="1"/>
    <col min="3" max="5" width="15.83203125" style="147" customWidth="1"/>
    <col min="6" max="16384" width="9.33203125" style="4"/>
  </cols>
  <sheetData>
    <row r="1" spans="1:5" s="2" customFormat="1" ht="16.5" customHeight="1" thickBot="1">
      <c r="A1" s="55"/>
      <c r="B1" s="56"/>
      <c r="C1" s="64"/>
      <c r="D1" s="64"/>
      <c r="E1" s="64" t="s">
        <v>881</v>
      </c>
    </row>
    <row r="2" spans="1:5" s="40" customFormat="1" ht="22.5" customHeight="1">
      <c r="A2" s="376"/>
      <c r="B2" s="1233" t="s">
        <v>118</v>
      </c>
      <c r="C2" s="1234"/>
      <c r="D2" s="1235"/>
      <c r="E2" s="136" t="s">
        <v>119</v>
      </c>
    </row>
    <row r="3" spans="1:5" s="40" customFormat="1" ht="16.5" thickBot="1">
      <c r="A3" s="57"/>
      <c r="B3" s="1236" t="s">
        <v>604</v>
      </c>
      <c r="C3" s="1237"/>
      <c r="D3" s="1238"/>
      <c r="E3" s="137" t="s">
        <v>121</v>
      </c>
    </row>
    <row r="4" spans="1:5" s="41" customFormat="1" ht="15.95" customHeight="1" thickBot="1">
      <c r="A4" s="58"/>
      <c r="B4" s="58"/>
      <c r="C4" s="59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2</v>
      </c>
      <c r="B6" s="53">
        <v>3</v>
      </c>
      <c r="C6" s="53">
        <v>4</v>
      </c>
      <c r="D6" s="220">
        <v>5</v>
      </c>
      <c r="E6" s="219">
        <v>6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customHeight="1">
      <c r="A13" s="439" t="s">
        <v>279</v>
      </c>
      <c r="B13" s="440" t="s">
        <v>628</v>
      </c>
      <c r="C13" s="441"/>
      <c r="D13" s="441"/>
      <c r="E13" s="504"/>
    </row>
    <row r="14" spans="1:5" s="42" customFormat="1" ht="12" customHeight="1" thickBot="1">
      <c r="A14" s="449" t="s">
        <v>280</v>
      </c>
      <c r="B14" s="450" t="s">
        <v>629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12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customHeight="1" thickBot="1">
      <c r="A27" s="487" t="s">
        <v>292</v>
      </c>
      <c r="B27" s="486" t="s">
        <v>366</v>
      </c>
      <c r="C27" s="203"/>
      <c r="D27" s="203"/>
      <c r="E27" s="81"/>
    </row>
    <row r="28" spans="1:5" s="43" customFormat="1" ht="12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customHeight="1" thickBo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customHeight="1" thickBo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customHeight="1">
      <c r="A58" s="452" t="s">
        <v>335</v>
      </c>
      <c r="B58" s="453" t="s">
        <v>376</v>
      </c>
      <c r="C58" s="481"/>
      <c r="D58" s="481"/>
      <c r="E58" s="521"/>
    </row>
    <row r="59" spans="1:5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customHeight="1" thickBot="1">
      <c r="A60" s="439" t="s">
        <v>379</v>
      </c>
      <c r="B60" s="440" t="s">
        <v>336</v>
      </c>
      <c r="C60" s="444"/>
      <c r="D60" s="444"/>
      <c r="E60" s="512"/>
    </row>
    <row r="61" spans="1:5" s="44" customFormat="1" ht="12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12" hidden="1" customHeight="1">
      <c r="A63" s="452" t="s">
        <v>337</v>
      </c>
      <c r="B63" s="453" t="s">
        <v>382</v>
      </c>
      <c r="C63" s="477"/>
      <c r="D63" s="477"/>
      <c r="E63" s="517"/>
    </row>
    <row r="64" spans="1:5" ht="12" hidden="1" customHeight="1">
      <c r="A64" s="439" t="s">
        <v>384</v>
      </c>
      <c r="B64" s="440" t="s">
        <v>383</v>
      </c>
      <c r="C64" s="444"/>
      <c r="D64" s="444"/>
      <c r="E64" s="512"/>
    </row>
    <row r="65" spans="1:5" ht="12" hidden="1" customHeight="1">
      <c r="A65" s="439" t="s">
        <v>385</v>
      </c>
      <c r="B65" s="440" t="s">
        <v>338</v>
      </c>
      <c r="C65" s="445"/>
      <c r="D65" s="445"/>
      <c r="E65" s="514"/>
    </row>
    <row r="66" spans="1:5" ht="12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672">
        <f>SUM(E8+E15+E22+E29+E40+E51+E57+E62)</f>
        <v>0</v>
      </c>
    </row>
    <row r="68" spans="1:5" ht="12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customHeight="1">
      <c r="A69" s="439" t="s">
        <v>340</v>
      </c>
      <c r="B69" s="440" t="s">
        <v>341</v>
      </c>
      <c r="C69" s="444"/>
      <c r="D69" s="444"/>
      <c r="E69" s="512"/>
    </row>
    <row r="70" spans="1:5" ht="12" customHeight="1">
      <c r="A70" s="439" t="s">
        <v>342</v>
      </c>
      <c r="B70" s="440" t="s">
        <v>343</v>
      </c>
      <c r="C70" s="444"/>
      <c r="D70" s="444"/>
      <c r="E70" s="512"/>
    </row>
    <row r="71" spans="1:5" ht="12" customHeight="1">
      <c r="A71" s="439" t="s">
        <v>344</v>
      </c>
      <c r="B71" s="447" t="s">
        <v>345</v>
      </c>
      <c r="C71" s="446"/>
      <c r="D71" s="446"/>
      <c r="E71" s="523"/>
    </row>
    <row r="72" spans="1:5" ht="12" customHeight="1">
      <c r="A72" s="492" t="s">
        <v>391</v>
      </c>
      <c r="B72" s="443" t="s">
        <v>346</v>
      </c>
      <c r="C72" s="448"/>
      <c r="D72" s="448"/>
      <c r="E72" s="524"/>
    </row>
    <row r="73" spans="1:5" ht="12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customHeight="1">
      <c r="A74" s="439" t="s">
        <v>348</v>
      </c>
      <c r="B74" s="440" t="s">
        <v>349</v>
      </c>
      <c r="C74" s="448"/>
      <c r="D74" s="543"/>
      <c r="E74" s="544"/>
    </row>
    <row r="75" spans="1:5" ht="12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customHeight="1" thickBot="1">
      <c r="A76" s="546" t="s">
        <v>448</v>
      </c>
      <c r="B76" s="547" t="s">
        <v>449</v>
      </c>
      <c r="C76" s="545"/>
      <c r="D76" s="545"/>
      <c r="E76" s="548"/>
    </row>
    <row r="77" spans="1:5" ht="12" customHeight="1" thickBot="1">
      <c r="A77" s="991" t="s">
        <v>393</v>
      </c>
      <c r="B77" s="995" t="s">
        <v>394</v>
      </c>
      <c r="C77" s="208">
        <f>SUM(C68+C72+C73+C76)</f>
        <v>0</v>
      </c>
      <c r="D77" s="208">
        <f>SUM(D68+D72+D73+D76)</f>
        <v>0</v>
      </c>
      <c r="E77" s="676">
        <f>SUM(E68+E72+E73+E76)</f>
        <v>0</v>
      </c>
    </row>
    <row r="78" spans="1:5" ht="12" customHeight="1" thickBot="1">
      <c r="A78" s="991" t="s">
        <v>410</v>
      </c>
      <c r="B78" s="995" t="s">
        <v>395</v>
      </c>
      <c r="C78" s="208"/>
      <c r="D78" s="208"/>
      <c r="E78" s="676"/>
    </row>
    <row r="79" spans="1:5" ht="12" customHeight="1" thickBot="1">
      <c r="A79" s="991" t="s">
        <v>411</v>
      </c>
      <c r="B79" s="995" t="s">
        <v>396</v>
      </c>
      <c r="C79" s="208"/>
      <c r="D79" s="208"/>
      <c r="E79" s="676"/>
    </row>
    <row r="80" spans="1:5" ht="12" customHeight="1" thickBot="1">
      <c r="A80" s="991" t="s">
        <v>16</v>
      </c>
      <c r="B80" s="996" t="s">
        <v>389</v>
      </c>
      <c r="C80" s="208">
        <f>SUM(C77:C79)</f>
        <v>0</v>
      </c>
      <c r="D80" s="208">
        <f>SUM(D77:D79)</f>
        <v>0</v>
      </c>
      <c r="E80" s="676">
        <f>SUM(E77:E79)</f>
        <v>0</v>
      </c>
    </row>
    <row r="81" spans="1:5" ht="24.75" customHeight="1" thickBot="1">
      <c r="A81" s="991" t="s">
        <v>17</v>
      </c>
      <c r="B81" s="999" t="s">
        <v>412</v>
      </c>
      <c r="C81" s="1010">
        <f>SUM(C67+C80)</f>
        <v>0</v>
      </c>
      <c r="D81" s="1010">
        <f>SUM(D67+D80)</f>
        <v>0</v>
      </c>
      <c r="E81" s="1009">
        <f>SUM(E67+E80)</f>
        <v>0</v>
      </c>
    </row>
    <row r="83" spans="1:5" ht="13.5" thickBot="1"/>
    <row r="84" spans="1:5" s="21" customFormat="1" ht="38.1" customHeight="1" thickBot="1">
      <c r="A84" s="344"/>
      <c r="B84" s="345" t="s">
        <v>23</v>
      </c>
      <c r="C84" s="151" t="s">
        <v>5</v>
      </c>
      <c r="D84" s="151" t="s">
        <v>6</v>
      </c>
      <c r="E84" s="152" t="s">
        <v>7</v>
      </c>
    </row>
    <row r="85" spans="1:5" s="22" customFormat="1" ht="12" customHeight="1" thickBot="1">
      <c r="A85" s="18">
        <v>1</v>
      </c>
      <c r="B85" s="19">
        <v>2</v>
      </c>
      <c r="C85" s="19">
        <v>3</v>
      </c>
      <c r="D85" s="19">
        <v>4</v>
      </c>
      <c r="E85" s="20">
        <v>5</v>
      </c>
    </row>
    <row r="86" spans="1:5" s="21" customFormat="1" ht="12" customHeight="1" thickBot="1">
      <c r="A86" s="14" t="s">
        <v>8</v>
      </c>
      <c r="B86" s="17" t="s">
        <v>268</v>
      </c>
      <c r="C86" s="201">
        <f>+C87+C88+C89+C90+C91</f>
        <v>0</v>
      </c>
      <c r="D86" s="201">
        <f>+D87+D88+D89+D90+D91</f>
        <v>0</v>
      </c>
      <c r="E86" s="78">
        <f>+E87+E88+E89+E90+E91</f>
        <v>0</v>
      </c>
    </row>
    <row r="87" spans="1:5" s="21" customFormat="1" ht="12" customHeight="1">
      <c r="A87" s="11" t="s">
        <v>220</v>
      </c>
      <c r="B87" s="6" t="s">
        <v>24</v>
      </c>
      <c r="C87" s="204"/>
      <c r="D87" s="204"/>
      <c r="E87" s="80"/>
    </row>
    <row r="88" spans="1:5" s="21" customFormat="1" ht="12" customHeight="1">
      <c r="A88" s="9" t="s">
        <v>221</v>
      </c>
      <c r="B88" s="5" t="s">
        <v>25</v>
      </c>
      <c r="C88" s="203"/>
      <c r="D88" s="203"/>
      <c r="E88" s="81"/>
    </row>
    <row r="89" spans="1:5" s="21" customFormat="1" ht="12" customHeight="1">
      <c r="A89" s="9" t="s">
        <v>222</v>
      </c>
      <c r="B89" s="5" t="s">
        <v>26</v>
      </c>
      <c r="C89" s="206"/>
      <c r="D89" s="206"/>
      <c r="E89" s="83"/>
    </row>
    <row r="90" spans="1:5" s="21" customFormat="1" ht="12" customHeight="1">
      <c r="A90" s="9" t="s">
        <v>223</v>
      </c>
      <c r="B90" s="7" t="s">
        <v>27</v>
      </c>
      <c r="C90" s="206"/>
      <c r="D90" s="206"/>
      <c r="E90" s="83"/>
    </row>
    <row r="91" spans="1:5" s="21" customFormat="1" ht="12" customHeight="1">
      <c r="A91" s="9" t="s">
        <v>224</v>
      </c>
      <c r="B91" s="12" t="s">
        <v>28</v>
      </c>
      <c r="C91" s="206">
        <f>SUM(C92:C102)</f>
        <v>0</v>
      </c>
      <c r="D91" s="206">
        <f>SUM(D92:D102)</f>
        <v>0</v>
      </c>
      <c r="E91" s="83">
        <f>SUM(E92:E102)</f>
        <v>0</v>
      </c>
    </row>
    <row r="92" spans="1:5" s="418" customFormat="1" ht="12" customHeight="1">
      <c r="A92" s="416" t="s">
        <v>232</v>
      </c>
      <c r="B92" s="419" t="s">
        <v>226</v>
      </c>
      <c r="C92" s="402"/>
      <c r="D92" s="402"/>
      <c r="E92" s="403"/>
    </row>
    <row r="93" spans="1:5" s="418" customFormat="1" ht="12" customHeight="1">
      <c r="A93" s="416" t="s">
        <v>233</v>
      </c>
      <c r="B93" s="419" t="s">
        <v>227</v>
      </c>
      <c r="C93" s="402"/>
      <c r="D93" s="402"/>
      <c r="E93" s="403"/>
    </row>
    <row r="94" spans="1:5" s="418" customFormat="1" ht="12" customHeight="1">
      <c r="A94" s="416" t="s">
        <v>234</v>
      </c>
      <c r="B94" s="417" t="s">
        <v>228</v>
      </c>
      <c r="C94" s="402"/>
      <c r="D94" s="402"/>
      <c r="E94" s="403"/>
    </row>
    <row r="95" spans="1:5" s="418" customFormat="1" ht="12" customHeight="1">
      <c r="A95" s="420" t="s">
        <v>235</v>
      </c>
      <c r="B95" s="421" t="s">
        <v>229</v>
      </c>
      <c r="C95" s="402"/>
      <c r="D95" s="402"/>
      <c r="E95" s="403"/>
    </row>
    <row r="96" spans="1:5" s="418" customFormat="1" ht="12" customHeight="1">
      <c r="A96" s="416" t="s">
        <v>236</v>
      </c>
      <c r="B96" s="421" t="s">
        <v>230</v>
      </c>
      <c r="C96" s="402"/>
      <c r="D96" s="402"/>
      <c r="E96" s="403"/>
    </row>
    <row r="97" spans="1:5" s="418" customFormat="1" ht="12" customHeight="1">
      <c r="A97" s="422" t="s">
        <v>237</v>
      </c>
      <c r="B97" s="419" t="s">
        <v>243</v>
      </c>
      <c r="C97" s="402"/>
      <c r="D97" s="402"/>
      <c r="E97" s="403"/>
    </row>
    <row r="98" spans="1:5" s="418" customFormat="1" ht="12" customHeight="1">
      <c r="A98" s="422" t="s">
        <v>238</v>
      </c>
      <c r="B98" s="417" t="s">
        <v>244</v>
      </c>
      <c r="C98" s="402"/>
      <c r="D98" s="402"/>
      <c r="E98" s="403"/>
    </row>
    <row r="99" spans="1:5" s="418" customFormat="1" ht="12" customHeight="1">
      <c r="A99" s="422" t="s">
        <v>239</v>
      </c>
      <c r="B99" s="421" t="s">
        <v>245</v>
      </c>
      <c r="C99" s="402"/>
      <c r="D99" s="402"/>
      <c r="E99" s="403"/>
    </row>
    <row r="100" spans="1:5" s="418" customFormat="1" ht="12" customHeight="1">
      <c r="A100" s="422" t="s">
        <v>240</v>
      </c>
      <c r="B100" s="421" t="s">
        <v>246</v>
      </c>
      <c r="C100" s="402"/>
      <c r="D100" s="402"/>
      <c r="E100" s="403"/>
    </row>
    <row r="101" spans="1:5" s="418" customFormat="1" ht="12" customHeight="1">
      <c r="A101" s="422" t="s">
        <v>242</v>
      </c>
      <c r="B101" s="421" t="s">
        <v>247</v>
      </c>
      <c r="C101" s="402"/>
      <c r="D101" s="402"/>
      <c r="E101" s="403"/>
    </row>
    <row r="102" spans="1:5" s="418" customFormat="1" ht="12" customHeight="1" thickBot="1">
      <c r="A102" s="423" t="s">
        <v>616</v>
      </c>
      <c r="B102" s="424" t="s">
        <v>248</v>
      </c>
      <c r="C102" s="404"/>
      <c r="D102" s="404"/>
      <c r="E102" s="405"/>
    </row>
    <row r="103" spans="1:5" s="21" customFormat="1" ht="12" customHeight="1" thickBot="1">
      <c r="A103" s="13" t="s">
        <v>9</v>
      </c>
      <c r="B103" s="16" t="s">
        <v>269</v>
      </c>
      <c r="C103" s="202">
        <f>+C104+C105+C106</f>
        <v>0</v>
      </c>
      <c r="D103" s="202">
        <f>+D104+D105+D106</f>
        <v>0</v>
      </c>
      <c r="E103" s="79">
        <f>+E104+E105+E106</f>
        <v>0</v>
      </c>
    </row>
    <row r="104" spans="1:5" s="21" customFormat="1" ht="12" customHeight="1">
      <c r="A104" s="10" t="s">
        <v>249</v>
      </c>
      <c r="B104" s="5" t="s">
        <v>29</v>
      </c>
      <c r="C104" s="205"/>
      <c r="D104" s="205"/>
      <c r="E104" s="82"/>
    </row>
    <row r="105" spans="1:5" s="21" customFormat="1" ht="12" customHeight="1">
      <c r="A105" s="10" t="s">
        <v>250</v>
      </c>
      <c r="B105" s="8" t="s">
        <v>30</v>
      </c>
      <c r="C105" s="203"/>
      <c r="D105" s="203"/>
      <c r="E105" s="81"/>
    </row>
    <row r="106" spans="1:5" s="21" customFormat="1" ht="12" customHeight="1" thickBot="1">
      <c r="A106" s="10" t="s">
        <v>251</v>
      </c>
      <c r="B106" s="415" t="s">
        <v>252</v>
      </c>
      <c r="C106" s="203">
        <f>SUM(C107:C114)</f>
        <v>0</v>
      </c>
      <c r="D106" s="203">
        <f>SUM(D107:D114)</f>
        <v>0</v>
      </c>
      <c r="E106" s="81">
        <f>SUM(E107:E114)</f>
        <v>0</v>
      </c>
    </row>
    <row r="107" spans="1:5" s="418" customFormat="1" ht="12" hidden="1" customHeight="1">
      <c r="A107" s="425" t="s">
        <v>253</v>
      </c>
      <c r="B107" s="69" t="s">
        <v>267</v>
      </c>
      <c r="C107" s="400"/>
      <c r="D107" s="400"/>
      <c r="E107" s="401"/>
    </row>
    <row r="108" spans="1:5" s="418" customFormat="1" ht="12" hidden="1" customHeight="1">
      <c r="A108" s="425" t="s">
        <v>254</v>
      </c>
      <c r="B108" s="426" t="s">
        <v>261</v>
      </c>
      <c r="C108" s="400"/>
      <c r="D108" s="400"/>
      <c r="E108" s="401"/>
    </row>
    <row r="109" spans="1:5" s="418" customFormat="1" ht="16.5" hidden="1" thickBot="1">
      <c r="A109" s="425" t="s">
        <v>255</v>
      </c>
      <c r="B109" s="427" t="s">
        <v>262</v>
      </c>
      <c r="C109" s="400"/>
      <c r="D109" s="400"/>
      <c r="E109" s="401"/>
    </row>
    <row r="110" spans="1:5" s="418" customFormat="1" ht="12" hidden="1" customHeight="1">
      <c r="A110" s="425" t="s">
        <v>256</v>
      </c>
      <c r="B110" s="427" t="s">
        <v>263</v>
      </c>
      <c r="C110" s="428"/>
      <c r="D110" s="428"/>
      <c r="E110" s="429"/>
    </row>
    <row r="111" spans="1:5" s="418" customFormat="1" ht="12" hidden="1" customHeight="1">
      <c r="A111" s="425" t="s">
        <v>257</v>
      </c>
      <c r="B111" s="427" t="s">
        <v>264</v>
      </c>
      <c r="C111" s="428"/>
      <c r="D111" s="428"/>
      <c r="E111" s="429"/>
    </row>
    <row r="112" spans="1:5" s="418" customFormat="1" ht="15" hidden="1" customHeight="1">
      <c r="A112" s="425" t="s">
        <v>258</v>
      </c>
      <c r="B112" s="427" t="s">
        <v>265</v>
      </c>
      <c r="C112" s="428"/>
      <c r="D112" s="428"/>
      <c r="E112" s="429"/>
    </row>
    <row r="113" spans="1:5" s="418" customFormat="1" ht="12.75" hidden="1" customHeight="1">
      <c r="A113" s="430" t="s">
        <v>259</v>
      </c>
      <c r="B113" s="427" t="s">
        <v>32</v>
      </c>
      <c r="C113" s="431"/>
      <c r="D113" s="431"/>
      <c r="E113" s="432"/>
    </row>
    <row r="114" spans="1:5" s="418" customFormat="1" ht="14.25" hidden="1" customHeight="1">
      <c r="A114" s="433" t="s">
        <v>260</v>
      </c>
      <c r="B114" s="434" t="s">
        <v>266</v>
      </c>
      <c r="C114" s="431"/>
      <c r="D114" s="431"/>
      <c r="E114" s="432"/>
    </row>
    <row r="115" spans="1:5" s="21" customFormat="1" ht="12" customHeight="1" thickBot="1">
      <c r="A115" s="13" t="s">
        <v>10</v>
      </c>
      <c r="B115" s="435" t="s">
        <v>270</v>
      </c>
      <c r="C115" s="201">
        <f>+C86+C103</f>
        <v>0</v>
      </c>
      <c r="D115" s="201">
        <f>+D86+D103</f>
        <v>0</v>
      </c>
      <c r="E115" s="78">
        <f>+E86+E103</f>
        <v>0</v>
      </c>
    </row>
    <row r="116" spans="1:5" s="21" customFormat="1" ht="12" customHeight="1" thickBot="1">
      <c r="A116" s="72" t="s">
        <v>397</v>
      </c>
      <c r="B116" s="499" t="s">
        <v>398</v>
      </c>
      <c r="C116" s="202">
        <f>SUM(C117:C119)</f>
        <v>0</v>
      </c>
      <c r="D116" s="202">
        <f>SUM(D117:D119)</f>
        <v>0</v>
      </c>
      <c r="E116" s="79">
        <f>SUM(E117:E119)</f>
        <v>0</v>
      </c>
    </row>
    <row r="117" spans="1:5" s="21" customFormat="1" ht="12" customHeight="1">
      <c r="A117" s="73" t="s">
        <v>399</v>
      </c>
      <c r="B117" s="74" t="s">
        <v>402</v>
      </c>
      <c r="C117" s="203"/>
      <c r="D117" s="203"/>
      <c r="E117" s="81"/>
    </row>
    <row r="118" spans="1:5" s="21" customFormat="1" ht="12" customHeight="1">
      <c r="A118" s="71" t="s">
        <v>400</v>
      </c>
      <c r="B118" s="68" t="s">
        <v>446</v>
      </c>
      <c r="C118" s="203"/>
      <c r="D118" s="203"/>
      <c r="E118" s="81"/>
    </row>
    <row r="119" spans="1:5" s="21" customFormat="1" ht="12" customHeight="1" thickBot="1">
      <c r="A119" s="75" t="s">
        <v>401</v>
      </c>
      <c r="B119" s="76" t="s">
        <v>447</v>
      </c>
      <c r="C119" s="206"/>
      <c r="D119" s="206"/>
      <c r="E119" s="83"/>
    </row>
    <row r="120" spans="1:5" s="21" customFormat="1" ht="12" customHeight="1" thickBot="1">
      <c r="A120" s="72" t="s">
        <v>405</v>
      </c>
      <c r="B120" s="499" t="s">
        <v>406</v>
      </c>
      <c r="C120" s="209"/>
      <c r="D120" s="209"/>
      <c r="E120" s="210"/>
    </row>
    <row r="121" spans="1:5" s="21" customFormat="1" ht="12" customHeight="1" thickBot="1">
      <c r="A121" s="72" t="s">
        <v>536</v>
      </c>
      <c r="B121" s="499" t="s">
        <v>537</v>
      </c>
      <c r="C121" s="209"/>
      <c r="D121" s="209"/>
      <c r="E121" s="210"/>
    </row>
    <row r="122" spans="1:5" s="21" customFormat="1" ht="12" customHeight="1" thickBot="1">
      <c r="A122" s="500" t="s">
        <v>414</v>
      </c>
      <c r="B122" s="499" t="s">
        <v>413</v>
      </c>
      <c r="C122" s="209">
        <f>SUM(C116+C120+C121)</f>
        <v>0</v>
      </c>
      <c r="D122" s="209">
        <f>SUM(D116+D120+D121)</f>
        <v>0</v>
      </c>
      <c r="E122" s="210">
        <f>SUM(E116+E120+E121)</f>
        <v>0</v>
      </c>
    </row>
    <row r="123" spans="1:5" s="21" customFormat="1" ht="12" customHeight="1" thickBot="1">
      <c r="A123" s="500" t="s">
        <v>415</v>
      </c>
      <c r="B123" s="499" t="s">
        <v>407</v>
      </c>
      <c r="C123" s="209"/>
      <c r="D123" s="209"/>
      <c r="E123" s="210"/>
    </row>
    <row r="124" spans="1:5" s="21" customFormat="1" ht="12" customHeight="1" thickBot="1">
      <c r="A124" s="500" t="s">
        <v>416</v>
      </c>
      <c r="B124" s="499" t="s">
        <v>408</v>
      </c>
      <c r="C124" s="209"/>
      <c r="D124" s="209"/>
      <c r="E124" s="210"/>
    </row>
    <row r="125" spans="1:5" s="21" customFormat="1" ht="12" customHeight="1" thickBot="1">
      <c r="A125" s="70" t="s">
        <v>33</v>
      </c>
      <c r="B125" s="140" t="s">
        <v>409</v>
      </c>
      <c r="C125" s="211">
        <f>SUM(C122:C124)</f>
        <v>0</v>
      </c>
      <c r="D125" s="211">
        <f>SUM(D122:D124)</f>
        <v>0</v>
      </c>
      <c r="E125" s="85">
        <f>SUM(E122:E124)</f>
        <v>0</v>
      </c>
    </row>
    <row r="126" spans="1:5" s="1" customFormat="1" ht="28.5" customHeight="1" thickBot="1">
      <c r="A126" s="77" t="s">
        <v>12</v>
      </c>
      <c r="B126" s="141" t="s">
        <v>417</v>
      </c>
      <c r="C126" s="585">
        <f>SUM(C115+C125)</f>
        <v>0</v>
      </c>
      <c r="D126" s="585">
        <f>SUM(D115+D125)</f>
        <v>0</v>
      </c>
      <c r="E126" s="586">
        <f>SUM(E115+E125)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78" orientation="portrait" r:id="rId1"/>
  <rowBreaks count="1" manualBreakCount="1">
    <brk id="8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F126"/>
  <sheetViews>
    <sheetView workbookViewId="0">
      <selection activeCell="E20" sqref="E20"/>
    </sheetView>
  </sheetViews>
  <sheetFormatPr defaultRowHeight="12.75"/>
  <cols>
    <col min="1" max="1" width="9.6640625" style="62" customWidth="1"/>
    <col min="2" max="2" width="59.83203125" style="63" customWidth="1"/>
    <col min="3" max="3" width="14.33203125" style="63" customWidth="1"/>
    <col min="4" max="6" width="15.83203125" style="63" customWidth="1"/>
    <col min="7" max="16384" width="9.33203125" style="4"/>
  </cols>
  <sheetData>
    <row r="1" spans="1:6" s="2" customFormat="1" ht="21" customHeight="1" thickBot="1">
      <c r="A1" s="54"/>
      <c r="B1" s="55"/>
      <c r="C1" s="56"/>
      <c r="D1" s="64"/>
      <c r="E1" s="64" t="s">
        <v>882</v>
      </c>
    </row>
    <row r="2" spans="1:6" s="40" customFormat="1" ht="15.75">
      <c r="A2" s="376"/>
      <c r="B2" s="378" t="s">
        <v>118</v>
      </c>
      <c r="C2" s="379"/>
      <c r="D2" s="380"/>
      <c r="E2" s="136" t="s">
        <v>119</v>
      </c>
    </row>
    <row r="3" spans="1:6" s="40" customFormat="1" ht="16.5" thickBot="1">
      <c r="A3" s="594"/>
      <c r="B3" s="589" t="s">
        <v>546</v>
      </c>
      <c r="C3" s="596" t="s">
        <v>547</v>
      </c>
      <c r="D3" s="597" t="s">
        <v>548</v>
      </c>
      <c r="E3" s="137">
        <v>1</v>
      </c>
    </row>
    <row r="4" spans="1:6" s="41" customFormat="1" ht="15.95" customHeight="1" thickBot="1">
      <c r="A4" s="595"/>
      <c r="B4" s="58"/>
      <c r="C4" s="59"/>
      <c r="D4" s="59"/>
      <c r="E4" s="59" t="s">
        <v>901</v>
      </c>
    </row>
    <row r="5" spans="1:6" ht="43.5" customHeight="1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  <c r="F5" s="4"/>
    </row>
    <row r="6" spans="1:6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6" s="32" customFormat="1" ht="12" customHeight="1" thickBot="1">
      <c r="A7" s="460" t="s">
        <v>8</v>
      </c>
      <c r="B7" s="549" t="s">
        <v>443</v>
      </c>
      <c r="C7" s="540">
        <f>SUM(C15+C8)</f>
        <v>4320000</v>
      </c>
      <c r="D7" s="540">
        <f>SUM(D15+D8)</f>
        <v>4320000</v>
      </c>
      <c r="E7" s="540">
        <f>SUM(E15+E8)</f>
        <v>4312000</v>
      </c>
    </row>
    <row r="8" spans="1:6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6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6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6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6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6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6" s="42" customFormat="1" ht="12" hidden="1" customHeight="1" thickBot="1">
      <c r="A14" s="449" t="s">
        <v>280</v>
      </c>
      <c r="B14" s="450" t="s">
        <v>356</v>
      </c>
      <c r="C14" s="451"/>
      <c r="D14" s="536"/>
      <c r="E14" s="537"/>
    </row>
    <row r="15" spans="1:6" s="42" customFormat="1" ht="12" customHeight="1" thickBot="1">
      <c r="A15" s="539" t="s">
        <v>445</v>
      </c>
      <c r="B15" s="456" t="s">
        <v>361</v>
      </c>
      <c r="C15" s="457">
        <f>SUM(C16:C20)</f>
        <v>4320000</v>
      </c>
      <c r="D15" s="457">
        <f>SUM(D16:D20)</f>
        <v>4320000</v>
      </c>
      <c r="E15" s="506">
        <f>SUM(E16:E20)</f>
        <v>4312000</v>
      </c>
    </row>
    <row r="16" spans="1:6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>
        <v>4320000</v>
      </c>
      <c r="D20" s="441">
        <v>4320000</v>
      </c>
      <c r="E20" s="504">
        <v>4312000</v>
      </c>
    </row>
    <row r="21" spans="1:5" s="43" customFormat="1" ht="60" hidden="1" customHeight="1" thickBot="1">
      <c r="A21" s="488" t="s">
        <v>286</v>
      </c>
      <c r="B21" s="489" t="s">
        <v>418</v>
      </c>
      <c r="C21" s="441">
        <v>4320000</v>
      </c>
      <c r="D21" s="490"/>
      <c r="E21" s="508"/>
    </row>
    <row r="22" spans="1:5" s="43" customFormat="1" ht="12" customHeight="1" thickBot="1">
      <c r="A22" s="455" t="s">
        <v>10</v>
      </c>
      <c r="B22" s="466" t="s">
        <v>362</v>
      </c>
      <c r="C22" s="457"/>
      <c r="D22" s="457"/>
      <c r="E22" s="506">
        <v>9000000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 thickBo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/>
      <c r="D29" s="457">
        <f>SUM(D31+D33+D39)</f>
        <v>0</v>
      </c>
      <c r="E29" s="506"/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 thickBo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9036064</v>
      </c>
      <c r="D40" s="478">
        <f>SUM(D41:D50)</f>
        <v>9036064</v>
      </c>
      <c r="E40" s="516">
        <f>SUM(E41:E50)</f>
        <v>8308445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7000000</v>
      </c>
      <c r="D42" s="444">
        <v>7000000</v>
      </c>
      <c r="E42" s="512">
        <v>6986973</v>
      </c>
    </row>
    <row r="43" spans="1:5" s="43" customFormat="1" ht="12" customHeight="1">
      <c r="A43" s="439" t="s">
        <v>308</v>
      </c>
      <c r="B43" s="440" t="s">
        <v>309</v>
      </c>
      <c r="C43" s="444">
        <v>1603200</v>
      </c>
      <c r="D43" s="444">
        <v>1603200</v>
      </c>
      <c r="E43" s="512">
        <v>1002000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>
        <v>432864</v>
      </c>
      <c r="D46" s="444">
        <v>432864</v>
      </c>
      <c r="E46" s="512">
        <v>284483</v>
      </c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6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6" s="43" customFormat="1" ht="12" customHeight="1" thickBot="1">
      <c r="A50" s="449" t="s">
        <v>641</v>
      </c>
      <c r="B50" s="450" t="s">
        <v>643</v>
      </c>
      <c r="C50" s="464"/>
      <c r="D50" s="464"/>
      <c r="E50" s="511">
        <v>34989</v>
      </c>
    </row>
    <row r="51" spans="1:6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/>
    </row>
    <row r="52" spans="1:6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6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6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6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6" s="42" customFormat="1" ht="12" hidden="1" customHeight="1" thickBot="1">
      <c r="A56" s="449" t="s">
        <v>333</v>
      </c>
      <c r="B56" s="450" t="s">
        <v>334</v>
      </c>
      <c r="C56" s="480"/>
      <c r="D56" s="480"/>
      <c r="E56" s="519"/>
    </row>
    <row r="57" spans="1:6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6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6" ht="10.5" hidden="1" customHeight="1">
      <c r="A59" s="439" t="s">
        <v>378</v>
      </c>
      <c r="B59" s="440" t="s">
        <v>377</v>
      </c>
      <c r="C59" s="445"/>
      <c r="D59" s="445"/>
      <c r="E59" s="514"/>
      <c r="F59" s="4"/>
    </row>
    <row r="60" spans="1:6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6" s="44" customFormat="1" ht="60" hidden="1" customHeight="1" thickBot="1">
      <c r="A61" s="483" t="s">
        <v>379</v>
      </c>
      <c r="B61" s="484" t="s">
        <v>380</v>
      </c>
      <c r="C61" s="485"/>
      <c r="D61" s="485"/>
      <c r="E61" s="522"/>
    </row>
    <row r="62" spans="1:6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/>
      <c r="F62" s="4"/>
    </row>
    <row r="63" spans="1:6" ht="60" hidden="1" customHeight="1">
      <c r="A63" s="452" t="s">
        <v>337</v>
      </c>
      <c r="B63" s="453" t="s">
        <v>382</v>
      </c>
      <c r="C63" s="477"/>
      <c r="D63" s="477"/>
      <c r="E63" s="517"/>
      <c r="F63" s="4"/>
    </row>
    <row r="64" spans="1:6" ht="60" hidden="1" customHeight="1">
      <c r="A64" s="439" t="s">
        <v>384</v>
      </c>
      <c r="B64" s="440" t="s">
        <v>383</v>
      </c>
      <c r="C64" s="444"/>
      <c r="D64" s="444"/>
      <c r="E64" s="512"/>
      <c r="F64" s="4"/>
    </row>
    <row r="65" spans="1:6" ht="60" hidden="1" customHeight="1">
      <c r="A65" s="439" t="s">
        <v>385</v>
      </c>
      <c r="B65" s="440" t="s">
        <v>338</v>
      </c>
      <c r="C65" s="445"/>
      <c r="D65" s="445"/>
      <c r="E65" s="514"/>
      <c r="F65" s="4"/>
    </row>
    <row r="66" spans="1:6" ht="60" hidden="1" customHeight="1" thickBot="1">
      <c r="A66" s="483" t="s">
        <v>385</v>
      </c>
      <c r="B66" s="484" t="s">
        <v>386</v>
      </c>
      <c r="C66" s="485"/>
      <c r="D66" s="485"/>
      <c r="E66" s="522"/>
      <c r="F66" s="4"/>
    </row>
    <row r="67" spans="1:6" ht="12" customHeight="1" thickBot="1">
      <c r="A67" s="455" t="s">
        <v>35</v>
      </c>
      <c r="B67" s="466" t="s">
        <v>388</v>
      </c>
      <c r="C67" s="580">
        <f>SUM(C8+C15+C22+C29+C40+C51+C57+C62)</f>
        <v>13356064</v>
      </c>
      <c r="D67" s="580">
        <f>SUM(D8+D15+D22+D29+D40+D51+D57+D62)</f>
        <v>13356064</v>
      </c>
      <c r="E67" s="672">
        <f>SUM(E8+E15+E22+E29+E40+E51+E57+E62)</f>
        <v>21620445</v>
      </c>
      <c r="F67" s="4"/>
    </row>
    <row r="68" spans="1:6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  <c r="F68" s="4"/>
    </row>
    <row r="69" spans="1:6" ht="12" hidden="1" customHeight="1">
      <c r="A69" s="439" t="s">
        <v>340</v>
      </c>
      <c r="B69" s="440" t="s">
        <v>341</v>
      </c>
      <c r="C69" s="444"/>
      <c r="D69" s="444"/>
      <c r="E69" s="681"/>
      <c r="F69" s="4"/>
    </row>
    <row r="70" spans="1:6" ht="12" hidden="1" customHeight="1">
      <c r="A70" s="439" t="s">
        <v>342</v>
      </c>
      <c r="B70" s="440" t="s">
        <v>343</v>
      </c>
      <c r="C70" s="444"/>
      <c r="D70" s="444"/>
      <c r="E70" s="681"/>
      <c r="F70" s="4"/>
    </row>
    <row r="71" spans="1:6" ht="12" hidden="1" customHeight="1">
      <c r="A71" s="439" t="s">
        <v>344</v>
      </c>
      <c r="B71" s="447" t="s">
        <v>345</v>
      </c>
      <c r="C71" s="446"/>
      <c r="D71" s="446"/>
      <c r="E71" s="682"/>
      <c r="F71" s="4"/>
    </row>
    <row r="72" spans="1:6" ht="12" hidden="1" customHeight="1">
      <c r="A72" s="492" t="s">
        <v>391</v>
      </c>
      <c r="B72" s="443" t="s">
        <v>346</v>
      </c>
      <c r="C72" s="448"/>
      <c r="D72" s="448"/>
      <c r="E72" s="683"/>
      <c r="F72" s="4"/>
    </row>
    <row r="73" spans="1:6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  <c r="F73" s="4"/>
    </row>
    <row r="74" spans="1:6" ht="12" hidden="1" customHeight="1">
      <c r="A74" s="439" t="s">
        <v>348</v>
      </c>
      <c r="B74" s="440" t="s">
        <v>349</v>
      </c>
      <c r="C74" s="448"/>
      <c r="D74" s="543"/>
      <c r="E74" s="684"/>
      <c r="F74" s="4"/>
    </row>
    <row r="75" spans="1:6" ht="12" hidden="1" customHeight="1">
      <c r="A75" s="439" t="s">
        <v>350</v>
      </c>
      <c r="B75" s="440" t="s">
        <v>351</v>
      </c>
      <c r="C75" s="448"/>
      <c r="D75" s="543"/>
      <c r="E75" s="684"/>
      <c r="F75" s="4"/>
    </row>
    <row r="76" spans="1:6" s="44" customFormat="1" ht="12" hidden="1" customHeight="1" thickBot="1">
      <c r="A76" s="546" t="s">
        <v>448</v>
      </c>
      <c r="B76" s="547" t="s">
        <v>449</v>
      </c>
      <c r="C76" s="545"/>
      <c r="D76" s="545"/>
      <c r="E76" s="685"/>
    </row>
    <row r="77" spans="1:6" ht="12" customHeight="1" thickBot="1">
      <c r="A77" s="991" t="s">
        <v>393</v>
      </c>
      <c r="B77" s="995" t="s">
        <v>394</v>
      </c>
      <c r="C77" s="208">
        <f>SUM(C68+C72+C73+C76)</f>
        <v>0</v>
      </c>
      <c r="D77" s="208">
        <f>SUM(D68+D72+D73+D76)</f>
        <v>0</v>
      </c>
      <c r="E77" s="936">
        <f>SUM(E68+E72+E73+E76)</f>
        <v>0</v>
      </c>
      <c r="F77" s="4"/>
    </row>
    <row r="78" spans="1:6" ht="12" customHeight="1" thickBot="1">
      <c r="A78" s="991" t="s">
        <v>410</v>
      </c>
      <c r="B78" s="995" t="s">
        <v>395</v>
      </c>
      <c r="C78" s="208"/>
      <c r="D78" s="208"/>
      <c r="E78" s="676"/>
      <c r="F78" s="4"/>
    </row>
    <row r="79" spans="1:6" ht="12" customHeight="1" thickBot="1">
      <c r="A79" s="991" t="s">
        <v>411</v>
      </c>
      <c r="B79" s="995" t="s">
        <v>396</v>
      </c>
      <c r="C79" s="208"/>
      <c r="D79" s="208"/>
      <c r="E79" s="676"/>
      <c r="F79" s="4"/>
    </row>
    <row r="80" spans="1:6" ht="12" customHeight="1" thickBot="1">
      <c r="A80" s="991" t="s">
        <v>16</v>
      </c>
      <c r="B80" s="996" t="s">
        <v>389</v>
      </c>
      <c r="C80" s="208">
        <f>SUM(C77:C79)</f>
        <v>0</v>
      </c>
      <c r="D80" s="208">
        <f>SUM(D77:D79)</f>
        <v>0</v>
      </c>
      <c r="E80" s="676">
        <f>SUM(E77:E79)</f>
        <v>0</v>
      </c>
      <c r="F80" s="4"/>
    </row>
    <row r="81" spans="1:6" ht="24.75" customHeight="1" thickBot="1">
      <c r="A81" s="991" t="s">
        <v>17</v>
      </c>
      <c r="B81" s="999" t="s">
        <v>412</v>
      </c>
      <c r="C81" s="1010">
        <f>SUM(C67+C80)</f>
        <v>13356064</v>
      </c>
      <c r="D81" s="1010">
        <f>SUM(D67+D80)</f>
        <v>13356064</v>
      </c>
      <c r="E81" s="1009">
        <f>SUM(E67+E80)</f>
        <v>21620445</v>
      </c>
      <c r="F81" s="4"/>
    </row>
    <row r="82" spans="1:6">
      <c r="A82" s="146"/>
      <c r="B82" s="146"/>
      <c r="C82" s="147"/>
      <c r="D82" s="147"/>
      <c r="E82" s="147"/>
      <c r="F82" s="4"/>
    </row>
    <row r="83" spans="1:6" ht="13.5" thickBot="1">
      <c r="A83" s="146"/>
      <c r="B83" s="146"/>
      <c r="C83" s="147"/>
      <c r="D83" s="147"/>
      <c r="E83" s="147"/>
      <c r="F83" s="4"/>
    </row>
    <row r="84" spans="1:6" s="21" customFormat="1" ht="38.1" customHeight="1" thickBot="1">
      <c r="A84" s="575"/>
      <c r="B84" s="576" t="s">
        <v>23</v>
      </c>
      <c r="C84" s="577" t="s">
        <v>5</v>
      </c>
      <c r="D84" s="577" t="s">
        <v>6</v>
      </c>
      <c r="E84" s="578" t="s">
        <v>7</v>
      </c>
    </row>
    <row r="85" spans="1:6" s="22" customFormat="1" ht="12" customHeight="1" thickBot="1">
      <c r="A85" s="18">
        <v>1</v>
      </c>
      <c r="B85" s="19">
        <v>2</v>
      </c>
      <c r="C85" s="19">
        <v>3</v>
      </c>
      <c r="D85" s="19">
        <v>4</v>
      </c>
      <c r="E85" s="20">
        <v>5</v>
      </c>
    </row>
    <row r="86" spans="1:6" s="21" customFormat="1" ht="12" customHeight="1" thickBot="1">
      <c r="A86" s="14" t="s">
        <v>8</v>
      </c>
      <c r="B86" s="17" t="s">
        <v>268</v>
      </c>
      <c r="C86" s="201">
        <f>+C87+C88+C89+C90+C91</f>
        <v>112033666</v>
      </c>
      <c r="D86" s="201">
        <f>+D87+D88+D89+D90+D91</f>
        <v>112583666</v>
      </c>
      <c r="E86" s="78">
        <f>+E87+E88+E89+E90+E91</f>
        <v>90883344</v>
      </c>
    </row>
    <row r="87" spans="1:6" s="21" customFormat="1" ht="12" customHeight="1">
      <c r="A87" s="11" t="s">
        <v>220</v>
      </c>
      <c r="B87" s="6" t="s">
        <v>24</v>
      </c>
      <c r="C87" s="204">
        <v>52641600</v>
      </c>
      <c r="D87" s="204">
        <v>52691600</v>
      </c>
      <c r="E87" s="80">
        <v>51381679</v>
      </c>
    </row>
    <row r="88" spans="1:6" s="21" customFormat="1" ht="12" customHeight="1">
      <c r="A88" s="9" t="s">
        <v>221</v>
      </c>
      <c r="B88" s="5" t="s">
        <v>25</v>
      </c>
      <c r="C88" s="203">
        <v>7381058</v>
      </c>
      <c r="D88" s="203">
        <v>7381058</v>
      </c>
      <c r="E88" s="81">
        <v>6854573</v>
      </c>
    </row>
    <row r="89" spans="1:6" s="21" customFormat="1" ht="12" customHeight="1">
      <c r="A89" s="9" t="s">
        <v>222</v>
      </c>
      <c r="B89" s="5" t="s">
        <v>26</v>
      </c>
      <c r="C89" s="206">
        <v>52011008</v>
      </c>
      <c r="D89" s="206">
        <v>52511008</v>
      </c>
      <c r="E89" s="83">
        <v>32647092</v>
      </c>
    </row>
    <row r="90" spans="1:6" s="21" customFormat="1" ht="12" customHeight="1">
      <c r="A90" s="9" t="s">
        <v>223</v>
      </c>
      <c r="B90" s="7" t="s">
        <v>27</v>
      </c>
      <c r="C90" s="206"/>
      <c r="D90" s="206"/>
      <c r="E90" s="83"/>
    </row>
    <row r="91" spans="1:6" s="21" customFormat="1" ht="12" customHeight="1" thickBot="1">
      <c r="A91" s="9" t="s">
        <v>224</v>
      </c>
      <c r="B91" s="12" t="s">
        <v>28</v>
      </c>
      <c r="C91" s="206">
        <f>SUM(C92:C103)</f>
        <v>0</v>
      </c>
      <c r="D91" s="206">
        <f>SUM(D92:D103)</f>
        <v>0</v>
      </c>
      <c r="E91" s="83">
        <f>SUM(E92:E103)</f>
        <v>0</v>
      </c>
    </row>
    <row r="92" spans="1:6" s="418" customFormat="1" ht="12" hidden="1" customHeight="1">
      <c r="A92" s="416" t="s">
        <v>231</v>
      </c>
      <c r="B92" s="417" t="s">
        <v>225</v>
      </c>
      <c r="C92" s="402"/>
      <c r="D92" s="402"/>
      <c r="E92" s="403"/>
    </row>
    <row r="93" spans="1:6" s="418" customFormat="1" ht="12" hidden="1" customHeight="1">
      <c r="A93" s="416" t="s">
        <v>232</v>
      </c>
      <c r="B93" s="419" t="s">
        <v>226</v>
      </c>
      <c r="C93" s="402"/>
      <c r="D93" s="402"/>
      <c r="E93" s="403"/>
    </row>
    <row r="94" spans="1:6" s="418" customFormat="1" ht="12" hidden="1" customHeight="1">
      <c r="A94" s="416" t="s">
        <v>233</v>
      </c>
      <c r="B94" s="419" t="s">
        <v>227</v>
      </c>
      <c r="C94" s="402"/>
      <c r="D94" s="402"/>
      <c r="E94" s="403"/>
    </row>
    <row r="95" spans="1:6" s="418" customFormat="1" ht="12" hidden="1" customHeight="1">
      <c r="A95" s="416" t="s">
        <v>234</v>
      </c>
      <c r="B95" s="417" t="s">
        <v>228</v>
      </c>
      <c r="C95" s="402"/>
      <c r="D95" s="402"/>
      <c r="E95" s="403"/>
    </row>
    <row r="96" spans="1:6" s="418" customFormat="1" ht="12" hidden="1" customHeight="1">
      <c r="A96" s="420" t="s">
        <v>235</v>
      </c>
      <c r="B96" s="421" t="s">
        <v>229</v>
      </c>
      <c r="C96" s="402"/>
      <c r="D96" s="402"/>
      <c r="E96" s="403"/>
    </row>
    <row r="97" spans="1:5" s="418" customFormat="1" ht="12" hidden="1" customHeight="1">
      <c r="A97" s="416" t="s">
        <v>236</v>
      </c>
      <c r="B97" s="421" t="s">
        <v>230</v>
      </c>
      <c r="C97" s="402"/>
      <c r="D97" s="402"/>
      <c r="E97" s="403"/>
    </row>
    <row r="98" spans="1:5" s="418" customFormat="1" ht="12" hidden="1" customHeight="1">
      <c r="A98" s="422" t="s">
        <v>237</v>
      </c>
      <c r="B98" s="419" t="s">
        <v>243</v>
      </c>
      <c r="C98" s="402"/>
      <c r="D98" s="402"/>
      <c r="E98" s="403"/>
    </row>
    <row r="99" spans="1:5" s="418" customFormat="1" ht="12" hidden="1" customHeight="1">
      <c r="A99" s="422" t="s">
        <v>238</v>
      </c>
      <c r="B99" s="417" t="s">
        <v>244</v>
      </c>
      <c r="C99" s="402"/>
      <c r="D99" s="402"/>
      <c r="E99" s="403"/>
    </row>
    <row r="100" spans="1:5" s="418" customFormat="1" ht="12" hidden="1" customHeight="1">
      <c r="A100" s="422" t="s">
        <v>239</v>
      </c>
      <c r="B100" s="421" t="s">
        <v>245</v>
      </c>
      <c r="C100" s="402"/>
      <c r="D100" s="402"/>
      <c r="E100" s="403"/>
    </row>
    <row r="101" spans="1:5" s="418" customFormat="1" ht="12" hidden="1" customHeight="1">
      <c r="A101" s="422" t="s">
        <v>240</v>
      </c>
      <c r="B101" s="421" t="s">
        <v>246</v>
      </c>
      <c r="C101" s="402"/>
      <c r="D101" s="402"/>
      <c r="E101" s="403"/>
    </row>
    <row r="102" spans="1:5" s="418" customFormat="1" ht="12" hidden="1" customHeight="1">
      <c r="A102" s="422" t="s">
        <v>241</v>
      </c>
      <c r="B102" s="421" t="s">
        <v>247</v>
      </c>
      <c r="C102" s="402"/>
      <c r="D102" s="402"/>
      <c r="E102" s="403"/>
    </row>
    <row r="103" spans="1:5" s="418" customFormat="1" ht="12" hidden="1" customHeight="1" thickBot="1">
      <c r="A103" s="423" t="s">
        <v>242</v>
      </c>
      <c r="B103" s="424" t="s">
        <v>248</v>
      </c>
      <c r="C103" s="404"/>
      <c r="D103" s="404"/>
      <c r="E103" s="405"/>
    </row>
    <row r="104" spans="1:5" s="21" customFormat="1" ht="12" customHeight="1" thickBot="1">
      <c r="A104" s="13" t="s">
        <v>9</v>
      </c>
      <c r="B104" s="16" t="s">
        <v>269</v>
      </c>
      <c r="C104" s="202">
        <f>+C105+C106+C107</f>
        <v>0</v>
      </c>
      <c r="D104" s="202">
        <f>+D105+D106+D107</f>
        <v>0</v>
      </c>
      <c r="E104" s="79">
        <f>+E105+E106+E107</f>
        <v>31878995</v>
      </c>
    </row>
    <row r="105" spans="1:5" s="21" customFormat="1" ht="12" customHeight="1">
      <c r="A105" s="10" t="s">
        <v>249</v>
      </c>
      <c r="B105" s="5" t="s">
        <v>29</v>
      </c>
      <c r="C105" s="205"/>
      <c r="D105" s="205"/>
      <c r="E105" s="82">
        <v>13966572</v>
      </c>
    </row>
    <row r="106" spans="1:5" s="21" customFormat="1" ht="12" customHeight="1">
      <c r="A106" s="10" t="s">
        <v>250</v>
      </c>
      <c r="B106" s="8" t="s">
        <v>30</v>
      </c>
      <c r="C106" s="203"/>
      <c r="D106" s="203"/>
      <c r="E106" s="81">
        <v>17912423</v>
      </c>
    </row>
    <row r="107" spans="1:5" s="21" customFormat="1" ht="12" customHeight="1" thickBot="1">
      <c r="A107" s="10" t="s">
        <v>251</v>
      </c>
      <c r="B107" s="415" t="s">
        <v>252</v>
      </c>
      <c r="C107" s="203">
        <f>SUM(C108:C115)</f>
        <v>0</v>
      </c>
      <c r="D107" s="203">
        <f>SUM(D108:D115)</f>
        <v>0</v>
      </c>
      <c r="E107" s="81">
        <f>SUM(E108:E115)</f>
        <v>0</v>
      </c>
    </row>
    <row r="108" spans="1:5" s="418" customFormat="1" ht="60" hidden="1" customHeight="1">
      <c r="A108" s="425" t="s">
        <v>253</v>
      </c>
      <c r="B108" s="69" t="s">
        <v>267</v>
      </c>
      <c r="C108" s="400"/>
      <c r="D108" s="400"/>
      <c r="E108" s="401"/>
    </row>
    <row r="109" spans="1:5" s="418" customFormat="1" ht="60" hidden="1" customHeight="1">
      <c r="A109" s="425" t="s">
        <v>254</v>
      </c>
      <c r="B109" s="426" t="s">
        <v>261</v>
      </c>
      <c r="C109" s="400"/>
      <c r="D109" s="400"/>
      <c r="E109" s="401"/>
    </row>
    <row r="110" spans="1:5" s="418" customFormat="1" ht="16.5" hidden="1" thickBot="1">
      <c r="A110" s="425" t="s">
        <v>255</v>
      </c>
      <c r="B110" s="427" t="s">
        <v>262</v>
      </c>
      <c r="C110" s="400"/>
      <c r="D110" s="400"/>
      <c r="E110" s="401"/>
    </row>
    <row r="111" spans="1:5" s="418" customFormat="1" ht="60" hidden="1" customHeight="1">
      <c r="A111" s="425" t="s">
        <v>256</v>
      </c>
      <c r="B111" s="427" t="s">
        <v>263</v>
      </c>
      <c r="C111" s="428"/>
      <c r="D111" s="428"/>
      <c r="E111" s="429"/>
    </row>
    <row r="112" spans="1:5" s="418" customFormat="1" ht="60" hidden="1" customHeight="1">
      <c r="A112" s="425" t="s">
        <v>257</v>
      </c>
      <c r="B112" s="427" t="s">
        <v>264</v>
      </c>
      <c r="C112" s="428"/>
      <c r="D112" s="428"/>
      <c r="E112" s="429"/>
    </row>
    <row r="113" spans="1:5" s="418" customFormat="1" ht="60" hidden="1" customHeight="1">
      <c r="A113" s="425" t="s">
        <v>258</v>
      </c>
      <c r="B113" s="427" t="s">
        <v>265</v>
      </c>
      <c r="C113" s="428"/>
      <c r="D113" s="428"/>
      <c r="E113" s="429"/>
    </row>
    <row r="114" spans="1:5" s="418" customFormat="1" ht="60" hidden="1" customHeight="1">
      <c r="A114" s="430" t="s">
        <v>259</v>
      </c>
      <c r="B114" s="427" t="s">
        <v>32</v>
      </c>
      <c r="C114" s="431"/>
      <c r="D114" s="431"/>
      <c r="E114" s="432"/>
    </row>
    <row r="115" spans="1:5" s="418" customFormat="1" ht="60" hidden="1" customHeight="1" thickBot="1">
      <c r="A115" s="433" t="s">
        <v>260</v>
      </c>
      <c r="B115" s="434" t="s">
        <v>266</v>
      </c>
      <c r="C115" s="431"/>
      <c r="D115" s="431"/>
      <c r="E115" s="432"/>
    </row>
    <row r="116" spans="1:5" s="21" customFormat="1" ht="12" customHeight="1" thickBot="1">
      <c r="A116" s="13" t="s">
        <v>10</v>
      </c>
      <c r="B116" s="435" t="s">
        <v>270</v>
      </c>
      <c r="C116" s="201">
        <f>+C86+C104</f>
        <v>112033666</v>
      </c>
      <c r="D116" s="201">
        <f>+D86+D104</f>
        <v>112583666</v>
      </c>
      <c r="E116" s="78">
        <f>+E86+E104</f>
        <v>122762339</v>
      </c>
    </row>
    <row r="117" spans="1:5" s="21" customFormat="1" ht="12" hidden="1" customHeight="1" thickBot="1">
      <c r="A117" s="72" t="s">
        <v>397</v>
      </c>
      <c r="B117" s="499" t="s">
        <v>398</v>
      </c>
      <c r="C117" s="202">
        <f>SUM(C118:C120)</f>
        <v>0</v>
      </c>
      <c r="D117" s="202">
        <f>SUM(D118:D120)</f>
        <v>0</v>
      </c>
      <c r="E117" s="79">
        <f>SUM(E118:E120)</f>
        <v>0</v>
      </c>
    </row>
    <row r="118" spans="1:5" s="21" customFormat="1" ht="12" hidden="1" customHeight="1">
      <c r="A118" s="73" t="s">
        <v>399</v>
      </c>
      <c r="B118" s="74" t="s">
        <v>402</v>
      </c>
      <c r="C118" s="203"/>
      <c r="D118" s="203"/>
      <c r="E118" s="81"/>
    </row>
    <row r="119" spans="1:5" s="21" customFormat="1" ht="12" hidden="1" customHeight="1">
      <c r="A119" s="71" t="s">
        <v>400</v>
      </c>
      <c r="B119" s="68" t="s">
        <v>446</v>
      </c>
      <c r="C119" s="203"/>
      <c r="D119" s="203"/>
      <c r="E119" s="81"/>
    </row>
    <row r="120" spans="1:5" s="21" customFormat="1" ht="12" hidden="1" customHeight="1" thickBot="1">
      <c r="A120" s="75" t="s">
        <v>401</v>
      </c>
      <c r="B120" s="76" t="s">
        <v>447</v>
      </c>
      <c r="C120" s="206"/>
      <c r="D120" s="206"/>
      <c r="E120" s="83"/>
    </row>
    <row r="121" spans="1:5" s="21" customFormat="1" ht="12" hidden="1" customHeight="1" thickBot="1">
      <c r="A121" s="72" t="s">
        <v>405</v>
      </c>
      <c r="B121" s="499" t="s">
        <v>406</v>
      </c>
      <c r="C121" s="209"/>
      <c r="D121" s="209"/>
      <c r="E121" s="210"/>
    </row>
    <row r="122" spans="1:5" s="21" customFormat="1" ht="12" customHeight="1" thickBot="1">
      <c r="A122" s="500" t="s">
        <v>414</v>
      </c>
      <c r="B122" s="499" t="s">
        <v>413</v>
      </c>
      <c r="C122" s="209">
        <f>SUM(C117+C121)</f>
        <v>0</v>
      </c>
      <c r="D122" s="209">
        <f>SUM(D117+D121)</f>
        <v>0</v>
      </c>
      <c r="E122" s="210">
        <f>SUM(E117+E121)</f>
        <v>0</v>
      </c>
    </row>
    <row r="123" spans="1:5" s="21" customFormat="1" ht="12" customHeight="1" thickBot="1">
      <c r="A123" s="500" t="s">
        <v>415</v>
      </c>
      <c r="B123" s="499" t="s">
        <v>407</v>
      </c>
      <c r="C123" s="209"/>
      <c r="D123" s="209"/>
      <c r="E123" s="210"/>
    </row>
    <row r="124" spans="1:5" s="21" customFormat="1" ht="12" customHeight="1" thickBot="1">
      <c r="A124" s="500" t="s">
        <v>416</v>
      </c>
      <c r="B124" s="499" t="s">
        <v>408</v>
      </c>
      <c r="C124" s="209"/>
      <c r="D124" s="209"/>
      <c r="E124" s="210"/>
    </row>
    <row r="125" spans="1:5" s="21" customFormat="1" ht="12" customHeight="1" thickBot="1">
      <c r="A125" s="70" t="s">
        <v>33</v>
      </c>
      <c r="B125" s="140" t="s">
        <v>409</v>
      </c>
      <c r="C125" s="211">
        <f>SUM(C122:C124)</f>
        <v>0</v>
      </c>
      <c r="D125" s="211">
        <f>SUM(D122:D124)</f>
        <v>0</v>
      </c>
      <c r="E125" s="85">
        <f>SUM(E122:E124)</f>
        <v>0</v>
      </c>
    </row>
    <row r="126" spans="1:5" s="1" customFormat="1" ht="28.5" customHeight="1" thickBot="1">
      <c r="A126" s="77" t="s">
        <v>12</v>
      </c>
      <c r="B126" s="141" t="s">
        <v>417</v>
      </c>
      <c r="C126" s="585">
        <f>SUM(C116+C125)</f>
        <v>112033666</v>
      </c>
      <c r="D126" s="793">
        <f>SUM(D116+D125)</f>
        <v>112583666</v>
      </c>
      <c r="E126" s="586">
        <f>SUM(E116+E125)</f>
        <v>122762339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D8" sqref="D8"/>
    </sheetView>
  </sheetViews>
  <sheetFormatPr defaultRowHeight="12.75"/>
  <cols>
    <col min="1" max="1" width="9.6640625" style="3" customWidth="1"/>
    <col min="2" max="2" width="52.5" style="4" customWidth="1"/>
    <col min="3" max="3" width="14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985</v>
      </c>
    </row>
    <row r="2" spans="1:5" s="40" customFormat="1" ht="16.5" thickBot="1">
      <c r="A2" s="376"/>
      <c r="B2" s="378" t="s">
        <v>118</v>
      </c>
      <c r="C2" s="786"/>
      <c r="D2" s="1046"/>
      <c r="E2" s="136" t="s">
        <v>119</v>
      </c>
    </row>
    <row r="3" spans="1:5" s="40" customFormat="1" ht="24.75" thickBot="1">
      <c r="A3" s="57"/>
      <c r="B3" s="1044" t="s">
        <v>651</v>
      </c>
      <c r="C3" s="1045" t="s">
        <v>807</v>
      </c>
      <c r="D3" s="1046" t="s">
        <v>549</v>
      </c>
      <c r="E3" s="137">
        <v>3</v>
      </c>
    </row>
    <row r="4" spans="1:5" s="41" customFormat="1" ht="15.95" customHeight="1" thickBot="1">
      <c r="A4" s="58"/>
      <c r="B4" s="58"/>
      <c r="C4" s="59"/>
      <c r="D4" s="59"/>
      <c r="E4" s="59" t="s">
        <v>674</v>
      </c>
    </row>
    <row r="5" spans="1:5" ht="43.5" customHeight="1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20000000</v>
      </c>
      <c r="E7" s="673">
        <f>SUM(E15+E8)</f>
        <v>20000000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 thickBo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20000000</v>
      </c>
      <c r="E15" s="506">
        <f>SUM(E16:E20)</f>
        <v>20000000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>
        <v>20000000</v>
      </c>
      <c r="E20" s="504">
        <v>20000000</v>
      </c>
    </row>
    <row r="21" spans="1:5" s="43" customFormat="1" ht="60" hidden="1" customHeight="1" thickBo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 thickBo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 thickBo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19674596</v>
      </c>
      <c r="D40" s="478">
        <f>SUM(D41:D50)</f>
        <v>19674596</v>
      </c>
      <c r="E40" s="516">
        <f>SUM(E41:E50)</f>
        <v>22950281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15491808</v>
      </c>
      <c r="D42" s="444">
        <v>15491808</v>
      </c>
      <c r="E42" s="512">
        <v>17517027</v>
      </c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>
        <v>566816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>
        <v>4182788</v>
      </c>
      <c r="D46" s="444">
        <v>4182788</v>
      </c>
      <c r="E46" s="512">
        <v>4866438</v>
      </c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/>
      <c r="E51" s="506"/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 thickBo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 thickBo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19674596</v>
      </c>
      <c r="D67" s="580">
        <f>SUM(D8+D15+D22+D29+D40+D51+D57+D62)</f>
        <v>39674596</v>
      </c>
      <c r="E67" s="672">
        <f>SUM(E8+E15+E22+E29+E40+E51+E57+E62)</f>
        <v>42950281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 thickBot="1">
      <c r="A76" s="546" t="s">
        <v>448</v>
      </c>
      <c r="B76" s="547" t="s">
        <v>449</v>
      </c>
      <c r="C76" s="545"/>
      <c r="D76" s="545"/>
      <c r="E76" s="685"/>
    </row>
    <row r="77" spans="1:5" ht="12" customHeight="1" thickBot="1">
      <c r="A77" s="991" t="s">
        <v>393</v>
      </c>
      <c r="B77" s="995" t="s">
        <v>394</v>
      </c>
      <c r="C77" s="208">
        <f>SUM(C68+C72+C73+C76)</f>
        <v>0</v>
      </c>
      <c r="D77" s="208"/>
      <c r="E77" s="936"/>
    </row>
    <row r="78" spans="1:5" ht="12" customHeight="1" thickBot="1">
      <c r="A78" s="991" t="s">
        <v>410</v>
      </c>
      <c r="B78" s="995" t="s">
        <v>395</v>
      </c>
      <c r="C78" s="208"/>
      <c r="D78" s="208"/>
      <c r="E78" s="676"/>
    </row>
    <row r="79" spans="1:5" ht="12" customHeight="1" thickBot="1">
      <c r="A79" s="991" t="s">
        <v>411</v>
      </c>
      <c r="B79" s="995" t="s">
        <v>396</v>
      </c>
      <c r="C79" s="208"/>
      <c r="D79" s="208"/>
      <c r="E79" s="676"/>
    </row>
    <row r="80" spans="1:5" ht="12" customHeight="1" thickBot="1">
      <c r="A80" s="991" t="s">
        <v>16</v>
      </c>
      <c r="B80" s="996" t="s">
        <v>389</v>
      </c>
      <c r="C80" s="208">
        <f>SUM(C77:C79)</f>
        <v>0</v>
      </c>
      <c r="D80" s="208">
        <f>SUM(D77:D79)</f>
        <v>0</v>
      </c>
      <c r="E80" s="676">
        <f>SUM(E77:E79)</f>
        <v>0</v>
      </c>
    </row>
    <row r="81" spans="1:5" ht="24.75" customHeight="1" thickBot="1">
      <c r="A81" s="991" t="s">
        <v>17</v>
      </c>
      <c r="B81" s="999" t="s">
        <v>412</v>
      </c>
      <c r="C81" s="1010">
        <f>SUM(C67+C80)</f>
        <v>19674596</v>
      </c>
      <c r="D81" s="1010">
        <f>SUM(D67+D80)</f>
        <v>39674596</v>
      </c>
      <c r="E81" s="1009">
        <f>SUM(E67+E80)</f>
        <v>42950281</v>
      </c>
    </row>
    <row r="82" spans="1:5">
      <c r="A82" s="146"/>
      <c r="B82" s="146"/>
      <c r="C82" s="147"/>
      <c r="D82" s="147"/>
      <c r="E82" s="147"/>
    </row>
    <row r="83" spans="1:5" ht="13.5" thickBot="1">
      <c r="A83" s="146"/>
      <c r="B83" s="146"/>
      <c r="C83" s="147"/>
      <c r="D83" s="147"/>
      <c r="E83" s="147"/>
    </row>
    <row r="84" spans="1:5" s="21" customFormat="1" ht="38.1" customHeight="1" thickBot="1">
      <c r="A84" s="575"/>
      <c r="B84" s="576" t="s">
        <v>23</v>
      </c>
      <c r="C84" s="577" t="s">
        <v>5</v>
      </c>
      <c r="D84" s="577" t="s">
        <v>6</v>
      </c>
      <c r="E84" s="578" t="s">
        <v>7</v>
      </c>
    </row>
    <row r="85" spans="1:5" s="22" customFormat="1" ht="12" customHeight="1" thickBot="1">
      <c r="A85" s="18">
        <v>1</v>
      </c>
      <c r="B85" s="19">
        <v>2</v>
      </c>
      <c r="C85" s="19">
        <v>3</v>
      </c>
      <c r="D85" s="19">
        <v>4</v>
      </c>
      <c r="E85" s="20">
        <v>5</v>
      </c>
    </row>
    <row r="86" spans="1:5" s="21" customFormat="1" ht="12" customHeight="1" thickBot="1">
      <c r="A86" s="14" t="s">
        <v>8</v>
      </c>
      <c r="B86" s="17" t="s">
        <v>268</v>
      </c>
      <c r="C86" s="201">
        <f>+C87+C88+C89+C90+C91</f>
        <v>57381680</v>
      </c>
      <c r="D86" s="202">
        <f>+D87+D88+D89+D90+D91</f>
        <v>80161015</v>
      </c>
      <c r="E86" s="201">
        <f>+E87+E88+E89+E90+E91</f>
        <v>72763221</v>
      </c>
    </row>
    <row r="87" spans="1:5" s="21" customFormat="1" ht="12" customHeight="1">
      <c r="A87" s="11" t="s">
        <v>220</v>
      </c>
      <c r="B87" s="6" t="s">
        <v>24</v>
      </c>
      <c r="C87" s="204">
        <v>18544000</v>
      </c>
      <c r="D87" s="204">
        <v>17321350</v>
      </c>
      <c r="E87" s="204">
        <v>15093979</v>
      </c>
    </row>
    <row r="88" spans="1:5" s="21" customFormat="1" ht="12" customHeight="1">
      <c r="A88" s="9" t="s">
        <v>221</v>
      </c>
      <c r="B88" s="5" t="s">
        <v>25</v>
      </c>
      <c r="C88" s="203">
        <v>2568220</v>
      </c>
      <c r="D88" s="203">
        <v>2409275</v>
      </c>
      <c r="E88" s="203">
        <v>1972487</v>
      </c>
    </row>
    <row r="89" spans="1:5" s="21" customFormat="1" ht="12" customHeight="1">
      <c r="A89" s="9" t="s">
        <v>222</v>
      </c>
      <c r="B89" s="5" t="s">
        <v>26</v>
      </c>
      <c r="C89" s="206">
        <v>36269460</v>
      </c>
      <c r="D89" s="206">
        <v>60430390</v>
      </c>
      <c r="E89" s="83">
        <v>55696755</v>
      </c>
    </row>
    <row r="90" spans="1:5" s="21" customFormat="1" ht="12" customHeight="1">
      <c r="A90" s="9" t="s">
        <v>223</v>
      </c>
      <c r="B90" s="7" t="s">
        <v>27</v>
      </c>
      <c r="C90" s="206"/>
      <c r="D90" s="206"/>
      <c r="E90" s="83"/>
    </row>
    <row r="91" spans="1:5" s="21" customFormat="1" ht="12" customHeight="1" thickBot="1">
      <c r="A91" s="9" t="s">
        <v>224</v>
      </c>
      <c r="B91" s="12" t="s">
        <v>28</v>
      </c>
      <c r="C91" s="206"/>
      <c r="D91" s="206"/>
      <c r="E91" s="83"/>
    </row>
    <row r="92" spans="1:5" s="418" customFormat="1" ht="12" hidden="1" customHeight="1">
      <c r="A92" s="416" t="s">
        <v>231</v>
      </c>
      <c r="B92" s="417" t="s">
        <v>225</v>
      </c>
      <c r="C92" s="402"/>
      <c r="D92" s="402"/>
      <c r="E92" s="403"/>
    </row>
    <row r="93" spans="1:5" s="418" customFormat="1" ht="12" hidden="1" customHeight="1">
      <c r="A93" s="416" t="s">
        <v>232</v>
      </c>
      <c r="B93" s="419" t="s">
        <v>226</v>
      </c>
      <c r="C93" s="402"/>
      <c r="D93" s="402"/>
      <c r="E93" s="403"/>
    </row>
    <row r="94" spans="1:5" s="418" customFormat="1" ht="12" hidden="1" customHeight="1">
      <c r="A94" s="416" t="s">
        <v>233</v>
      </c>
      <c r="B94" s="419" t="s">
        <v>227</v>
      </c>
      <c r="C94" s="402"/>
      <c r="D94" s="402"/>
      <c r="E94" s="403"/>
    </row>
    <row r="95" spans="1:5" s="418" customFormat="1" ht="12" hidden="1" customHeight="1">
      <c r="A95" s="416" t="s">
        <v>234</v>
      </c>
      <c r="B95" s="417" t="s">
        <v>228</v>
      </c>
      <c r="C95" s="402"/>
      <c r="D95" s="402"/>
      <c r="E95" s="403"/>
    </row>
    <row r="96" spans="1:5" s="418" customFormat="1" ht="12" hidden="1" customHeight="1">
      <c r="A96" s="420" t="s">
        <v>235</v>
      </c>
      <c r="B96" s="421" t="s">
        <v>229</v>
      </c>
      <c r="C96" s="402"/>
      <c r="D96" s="402"/>
      <c r="E96" s="403"/>
    </row>
    <row r="97" spans="1:5" s="418" customFormat="1" ht="12" hidden="1" customHeight="1">
      <c r="A97" s="416" t="s">
        <v>236</v>
      </c>
      <c r="B97" s="421" t="s">
        <v>230</v>
      </c>
      <c r="C97" s="402"/>
      <c r="D97" s="402"/>
      <c r="E97" s="403"/>
    </row>
    <row r="98" spans="1:5" s="418" customFormat="1" ht="12" hidden="1" customHeight="1">
      <c r="A98" s="422" t="s">
        <v>237</v>
      </c>
      <c r="B98" s="419" t="s">
        <v>243</v>
      </c>
      <c r="C98" s="402"/>
      <c r="D98" s="402"/>
      <c r="E98" s="403"/>
    </row>
    <row r="99" spans="1:5" s="418" customFormat="1" ht="12" hidden="1" customHeight="1">
      <c r="A99" s="422" t="s">
        <v>238</v>
      </c>
      <c r="B99" s="417" t="s">
        <v>244</v>
      </c>
      <c r="C99" s="402"/>
      <c r="D99" s="402"/>
      <c r="E99" s="403"/>
    </row>
    <row r="100" spans="1:5" s="418" customFormat="1" ht="12" hidden="1" customHeight="1">
      <c r="A100" s="422" t="s">
        <v>239</v>
      </c>
      <c r="B100" s="421" t="s">
        <v>245</v>
      </c>
      <c r="C100" s="402"/>
      <c r="D100" s="402"/>
      <c r="E100" s="403"/>
    </row>
    <row r="101" spans="1:5" s="418" customFormat="1" ht="12" hidden="1" customHeight="1">
      <c r="A101" s="422" t="s">
        <v>240</v>
      </c>
      <c r="B101" s="421" t="s">
        <v>246</v>
      </c>
      <c r="C101" s="402"/>
      <c r="D101" s="402"/>
      <c r="E101" s="403"/>
    </row>
    <row r="102" spans="1:5" s="418" customFormat="1" ht="12" hidden="1" customHeight="1">
      <c r="A102" s="422" t="s">
        <v>241</v>
      </c>
      <c r="B102" s="421" t="s">
        <v>247</v>
      </c>
      <c r="C102" s="402"/>
      <c r="D102" s="402"/>
      <c r="E102" s="403"/>
    </row>
    <row r="103" spans="1:5" s="418" customFormat="1" ht="12" hidden="1" customHeight="1" thickBot="1">
      <c r="A103" s="423" t="s">
        <v>242</v>
      </c>
      <c r="B103" s="424" t="s">
        <v>248</v>
      </c>
      <c r="C103" s="404"/>
      <c r="D103" s="404"/>
      <c r="E103" s="405"/>
    </row>
    <row r="104" spans="1:5" s="21" customFormat="1" ht="12" customHeight="1" thickBot="1">
      <c r="A104" s="13" t="s">
        <v>9</v>
      </c>
      <c r="B104" s="16" t="s">
        <v>269</v>
      </c>
      <c r="C104" s="202">
        <f>+C105+C106+C107</f>
        <v>3350850</v>
      </c>
      <c r="D104" s="202">
        <f>+D105+D106+D107</f>
        <v>3350850</v>
      </c>
      <c r="E104" s="79">
        <f>+E105+E106+E107</f>
        <v>3004820</v>
      </c>
    </row>
    <row r="105" spans="1:5" s="21" customFormat="1" ht="12" customHeight="1">
      <c r="A105" s="10" t="s">
        <v>249</v>
      </c>
      <c r="B105" s="5" t="s">
        <v>29</v>
      </c>
      <c r="C105" s="205">
        <v>850850</v>
      </c>
      <c r="D105" s="205">
        <v>850850</v>
      </c>
      <c r="E105" s="205">
        <v>852170</v>
      </c>
    </row>
    <row r="106" spans="1:5" s="21" customFormat="1" ht="12" customHeight="1">
      <c r="A106" s="10" t="s">
        <v>250</v>
      </c>
      <c r="B106" s="8" t="s">
        <v>30</v>
      </c>
      <c r="C106" s="203">
        <v>2500000</v>
      </c>
      <c r="D106" s="203">
        <v>2500000</v>
      </c>
      <c r="E106" s="81">
        <v>2152650</v>
      </c>
    </row>
    <row r="107" spans="1:5" s="21" customFormat="1" ht="12" customHeight="1" thickBot="1">
      <c r="A107" s="10" t="s">
        <v>251</v>
      </c>
      <c r="B107" s="415" t="s">
        <v>252</v>
      </c>
      <c r="C107" s="203"/>
      <c r="D107" s="203"/>
      <c r="E107" s="81"/>
    </row>
    <row r="108" spans="1:5" s="418" customFormat="1" ht="60" hidden="1" customHeight="1">
      <c r="A108" s="425" t="s">
        <v>253</v>
      </c>
      <c r="B108" s="69" t="s">
        <v>267</v>
      </c>
      <c r="C108" s="400"/>
      <c r="D108" s="400"/>
      <c r="E108" s="401"/>
    </row>
    <row r="109" spans="1:5" s="418" customFormat="1" ht="60" hidden="1" customHeight="1">
      <c r="A109" s="425" t="s">
        <v>254</v>
      </c>
      <c r="B109" s="426" t="s">
        <v>261</v>
      </c>
      <c r="C109" s="400"/>
      <c r="D109" s="400"/>
      <c r="E109" s="401"/>
    </row>
    <row r="110" spans="1:5" s="418" customFormat="1" ht="23.25" hidden="1" thickBot="1">
      <c r="A110" s="425" t="s">
        <v>255</v>
      </c>
      <c r="B110" s="427" t="s">
        <v>262</v>
      </c>
      <c r="C110" s="400"/>
      <c r="D110" s="400"/>
      <c r="E110" s="401"/>
    </row>
    <row r="111" spans="1:5" s="418" customFormat="1" ht="60" hidden="1" customHeight="1">
      <c r="A111" s="425" t="s">
        <v>256</v>
      </c>
      <c r="B111" s="427" t="s">
        <v>263</v>
      </c>
      <c r="C111" s="428"/>
      <c r="D111" s="428"/>
      <c r="E111" s="429"/>
    </row>
    <row r="112" spans="1:5" s="418" customFormat="1" ht="60" hidden="1" customHeight="1">
      <c r="A112" s="425" t="s">
        <v>257</v>
      </c>
      <c r="B112" s="427" t="s">
        <v>264</v>
      </c>
      <c r="C112" s="428"/>
      <c r="D112" s="428"/>
      <c r="E112" s="429"/>
    </row>
    <row r="113" spans="1:5" s="418" customFormat="1" ht="60" hidden="1" customHeight="1">
      <c r="A113" s="425" t="s">
        <v>258</v>
      </c>
      <c r="B113" s="427" t="s">
        <v>265</v>
      </c>
      <c r="C113" s="428"/>
      <c r="D113" s="428"/>
      <c r="E113" s="429"/>
    </row>
    <row r="114" spans="1:5" s="418" customFormat="1" ht="60" hidden="1" customHeight="1">
      <c r="A114" s="430" t="s">
        <v>259</v>
      </c>
      <c r="B114" s="427" t="s">
        <v>32</v>
      </c>
      <c r="C114" s="431"/>
      <c r="D114" s="431"/>
      <c r="E114" s="432"/>
    </row>
    <row r="115" spans="1:5" s="418" customFormat="1" ht="60" hidden="1" customHeight="1">
      <c r="A115" s="433" t="s">
        <v>260</v>
      </c>
      <c r="B115" s="434" t="s">
        <v>266</v>
      </c>
      <c r="C115" s="431"/>
      <c r="D115" s="431"/>
      <c r="E115" s="432"/>
    </row>
    <row r="116" spans="1:5" s="21" customFormat="1" ht="12" customHeight="1" thickBot="1">
      <c r="A116" s="13" t="s">
        <v>10</v>
      </c>
      <c r="B116" s="435" t="s">
        <v>270</v>
      </c>
      <c r="C116" s="201">
        <f>+C86+C104</f>
        <v>60732530</v>
      </c>
      <c r="D116" s="201">
        <f>+D86+D104</f>
        <v>83511865</v>
      </c>
      <c r="E116" s="78">
        <f>+E86+E104</f>
        <v>75768041</v>
      </c>
    </row>
    <row r="117" spans="1:5" s="21" customFormat="1" ht="12" hidden="1" customHeight="1" thickBot="1">
      <c r="A117" s="72" t="s">
        <v>397</v>
      </c>
      <c r="B117" s="499" t="s">
        <v>398</v>
      </c>
      <c r="C117" s="202">
        <f>SUM(C118:C120)</f>
        <v>0</v>
      </c>
      <c r="D117" s="202">
        <f>SUM(D118:D120)</f>
        <v>0</v>
      </c>
      <c r="E117" s="79">
        <f>SUM(E118:E120)</f>
        <v>0</v>
      </c>
    </row>
    <row r="118" spans="1:5" s="21" customFormat="1" ht="12" hidden="1" customHeight="1">
      <c r="A118" s="73" t="s">
        <v>399</v>
      </c>
      <c r="B118" s="74" t="s">
        <v>402</v>
      </c>
      <c r="C118" s="203"/>
      <c r="D118" s="203"/>
      <c r="E118" s="81"/>
    </row>
    <row r="119" spans="1:5" s="21" customFormat="1" ht="12" hidden="1" customHeight="1">
      <c r="A119" s="71" t="s">
        <v>400</v>
      </c>
      <c r="B119" s="68" t="s">
        <v>446</v>
      </c>
      <c r="C119" s="203"/>
      <c r="D119" s="203"/>
      <c r="E119" s="81"/>
    </row>
    <row r="120" spans="1:5" s="21" customFormat="1" ht="12" hidden="1" customHeight="1" thickBot="1">
      <c r="A120" s="75" t="s">
        <v>401</v>
      </c>
      <c r="B120" s="76" t="s">
        <v>447</v>
      </c>
      <c r="C120" s="206"/>
      <c r="D120" s="206"/>
      <c r="E120" s="83"/>
    </row>
    <row r="121" spans="1:5" s="21" customFormat="1" ht="12" hidden="1" customHeight="1" thickBot="1">
      <c r="A121" s="72" t="s">
        <v>405</v>
      </c>
      <c r="B121" s="499" t="s">
        <v>406</v>
      </c>
      <c r="C121" s="209"/>
      <c r="D121" s="209"/>
      <c r="E121" s="210"/>
    </row>
    <row r="122" spans="1:5" s="21" customFormat="1" ht="12" customHeight="1" thickBot="1">
      <c r="A122" s="500" t="s">
        <v>414</v>
      </c>
      <c r="B122" s="499" t="s">
        <v>413</v>
      </c>
      <c r="C122" s="209">
        <f>SUM(C117+C121)</f>
        <v>0</v>
      </c>
      <c r="D122" s="209">
        <f>SUM(D117+D121)</f>
        <v>0</v>
      </c>
      <c r="E122" s="210">
        <f>SUM(E117+E121)</f>
        <v>0</v>
      </c>
    </row>
    <row r="123" spans="1:5" s="21" customFormat="1" ht="12" customHeight="1" thickBot="1">
      <c r="A123" s="500" t="s">
        <v>415</v>
      </c>
      <c r="B123" s="499" t="s">
        <v>407</v>
      </c>
      <c r="C123" s="209"/>
      <c r="D123" s="209"/>
      <c r="E123" s="210"/>
    </row>
    <row r="124" spans="1:5" s="21" customFormat="1" ht="12" customHeight="1" thickBot="1">
      <c r="A124" s="500" t="s">
        <v>416</v>
      </c>
      <c r="B124" s="499" t="s">
        <v>408</v>
      </c>
      <c r="C124" s="209"/>
      <c r="D124" s="209"/>
      <c r="E124" s="210"/>
    </row>
    <row r="125" spans="1:5" s="21" customFormat="1" ht="12" customHeight="1" thickBot="1">
      <c r="A125" s="70" t="s">
        <v>33</v>
      </c>
      <c r="B125" s="140" t="s">
        <v>409</v>
      </c>
      <c r="C125" s="211">
        <f>SUM(C122:C124)</f>
        <v>0</v>
      </c>
      <c r="D125" s="211">
        <f>SUM(D122:D124)</f>
        <v>0</v>
      </c>
      <c r="E125" s="85">
        <f>SUM(E122:E124)</f>
        <v>0</v>
      </c>
    </row>
    <row r="126" spans="1:5" s="1" customFormat="1" ht="28.5" customHeight="1" thickBot="1">
      <c r="A126" s="77" t="s">
        <v>12</v>
      </c>
      <c r="B126" s="141" t="s">
        <v>417</v>
      </c>
      <c r="C126" s="585">
        <f>SUM(C116+C125)</f>
        <v>60732530</v>
      </c>
      <c r="D126" s="585">
        <f>SUM(D116+D125)</f>
        <v>83511865</v>
      </c>
      <c r="E126" s="586">
        <f>SUM(E116+E125)</f>
        <v>75768041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C5" sqref="C5"/>
    </sheetView>
  </sheetViews>
  <sheetFormatPr defaultRowHeight="12.75"/>
  <cols>
    <col min="1" max="1" width="9.6640625" style="3" customWidth="1"/>
    <col min="2" max="2" width="57.5" style="4" customWidth="1"/>
    <col min="3" max="3" width="15.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986</v>
      </c>
    </row>
    <row r="2" spans="1:5" s="40" customFormat="1" ht="15.75">
      <c r="A2" s="376"/>
      <c r="B2" s="378" t="s">
        <v>118</v>
      </c>
      <c r="C2" s="379"/>
      <c r="D2" s="380"/>
      <c r="E2" s="136" t="s">
        <v>119</v>
      </c>
    </row>
    <row r="3" spans="1:5" s="40" customFormat="1" ht="16.5" thickBot="1">
      <c r="A3" s="57"/>
      <c r="B3" s="589" t="s">
        <v>650</v>
      </c>
      <c r="C3" s="785" t="s">
        <v>649</v>
      </c>
      <c r="D3" s="598"/>
      <c r="E3" s="137">
        <v>4</v>
      </c>
    </row>
    <row r="4" spans="1:5" s="41" customFormat="1" ht="15.95" customHeight="1" thickBot="1">
      <c r="A4" s="58"/>
      <c r="B4" s="58"/>
      <c r="C4" s="59"/>
      <c r="D4" s="59"/>
      <c r="E4" s="59" t="s">
        <v>674</v>
      </c>
    </row>
    <row r="5" spans="1:5" ht="43.5" customHeight="1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673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 thickBo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 thickBo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 thickBo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 thickBo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57470199</v>
      </c>
      <c r="D40" s="478">
        <f>SUM(D41:D50)</f>
        <v>57470199</v>
      </c>
      <c r="E40" s="516">
        <f>SUM(E41:E50)</f>
        <v>53321002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45252124</v>
      </c>
      <c r="D42" s="444">
        <v>45252124</v>
      </c>
      <c r="E42" s="512">
        <v>41985042</v>
      </c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1118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>
        <v>12218075</v>
      </c>
      <c r="D46" s="444">
        <v>12218075</v>
      </c>
      <c r="E46" s="512">
        <v>11335960</v>
      </c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 thickBo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 thickBo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57470199</v>
      </c>
      <c r="D67" s="580">
        <f>SUM(D8+D15+D22+D29+D40+D51+D57+D62)</f>
        <v>57470199</v>
      </c>
      <c r="E67" s="672">
        <f>SUM(E8+E15+E22+E29+E40+E51+E57+E62)</f>
        <v>53321002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 thickBot="1">
      <c r="A76" s="546" t="s">
        <v>448</v>
      </c>
      <c r="B76" s="547" t="s">
        <v>449</v>
      </c>
      <c r="C76" s="545"/>
      <c r="D76" s="545"/>
      <c r="E76" s="548"/>
    </row>
    <row r="77" spans="1:5" ht="12" customHeight="1" thickBot="1">
      <c r="A77" s="991" t="s">
        <v>393</v>
      </c>
      <c r="B77" s="995" t="s">
        <v>394</v>
      </c>
      <c r="C77" s="208">
        <f>SUM(C68+C72+C73+C76)</f>
        <v>0</v>
      </c>
      <c r="D77" s="208"/>
      <c r="E77" s="676"/>
    </row>
    <row r="78" spans="1:5" ht="12" customHeight="1" thickBot="1">
      <c r="A78" s="991" t="s">
        <v>410</v>
      </c>
      <c r="B78" s="995" t="s">
        <v>395</v>
      </c>
      <c r="C78" s="208"/>
      <c r="D78" s="208"/>
      <c r="E78" s="676"/>
    </row>
    <row r="79" spans="1:5" ht="12" customHeight="1" thickBot="1">
      <c r="A79" s="991" t="s">
        <v>411</v>
      </c>
      <c r="B79" s="995" t="s">
        <v>396</v>
      </c>
      <c r="C79" s="208"/>
      <c r="D79" s="208"/>
      <c r="E79" s="676"/>
    </row>
    <row r="80" spans="1:5" ht="12" customHeight="1" thickBot="1">
      <c r="A80" s="991" t="s">
        <v>16</v>
      </c>
      <c r="B80" s="996" t="s">
        <v>389</v>
      </c>
      <c r="C80" s="208">
        <f>SUM(C77:C79)</f>
        <v>0</v>
      </c>
      <c r="D80" s="208">
        <f>SUM(D77:D79)</f>
        <v>0</v>
      </c>
      <c r="E80" s="676">
        <f>SUM(E77:E79)</f>
        <v>0</v>
      </c>
    </row>
    <row r="81" spans="1:5" ht="24.75" customHeight="1" thickBot="1">
      <c r="A81" s="991" t="s">
        <v>17</v>
      </c>
      <c r="B81" s="999" t="s">
        <v>412</v>
      </c>
      <c r="C81" s="1010">
        <f>SUM(C67+C80)</f>
        <v>57470199</v>
      </c>
      <c r="D81" s="1010">
        <f>SUM(D67+D80)</f>
        <v>57470199</v>
      </c>
      <c r="E81" s="1009">
        <f>SUM(E67+E80)</f>
        <v>53321002</v>
      </c>
    </row>
    <row r="82" spans="1:5">
      <c r="A82" s="146"/>
      <c r="B82" s="146"/>
      <c r="C82" s="147"/>
      <c r="D82" s="147"/>
      <c r="E82" s="147"/>
    </row>
    <row r="83" spans="1:5" ht="13.5" thickBot="1">
      <c r="A83" s="146"/>
      <c r="B83" s="146"/>
      <c r="C83" s="147"/>
      <c r="D83" s="147"/>
      <c r="E83" s="147"/>
    </row>
    <row r="84" spans="1:5" s="21" customFormat="1" ht="38.1" customHeight="1" thickBot="1">
      <c r="A84" s="575"/>
      <c r="B84" s="576" t="s">
        <v>23</v>
      </c>
      <c r="C84" s="577" t="s">
        <v>5</v>
      </c>
      <c r="D84" s="577" t="s">
        <v>6</v>
      </c>
      <c r="E84" s="578" t="s">
        <v>7</v>
      </c>
    </row>
    <row r="85" spans="1:5" s="22" customFormat="1" ht="12" customHeight="1" thickBot="1">
      <c r="A85" s="18">
        <v>1</v>
      </c>
      <c r="B85" s="19">
        <v>2</v>
      </c>
      <c r="C85" s="19">
        <v>3</v>
      </c>
      <c r="D85" s="19">
        <v>4</v>
      </c>
      <c r="E85" s="20">
        <v>5</v>
      </c>
    </row>
    <row r="86" spans="1:5" s="21" customFormat="1" ht="12" customHeight="1" thickBot="1">
      <c r="A86" s="14" t="s">
        <v>8</v>
      </c>
      <c r="B86" s="17" t="s">
        <v>268</v>
      </c>
      <c r="C86" s="201">
        <f>+C87+C88+C89+C90+C91</f>
        <v>62578384</v>
      </c>
      <c r="D86" s="201">
        <f>+D87+D88+D89+D90+D91</f>
        <v>62578384</v>
      </c>
      <c r="E86" s="78">
        <f>+E87+E88+E89+E90+E91</f>
        <v>61521638</v>
      </c>
    </row>
    <row r="87" spans="1:5" s="21" customFormat="1" ht="12" customHeight="1">
      <c r="A87" s="11" t="s">
        <v>220</v>
      </c>
      <c r="B87" s="6" t="s">
        <v>24</v>
      </c>
      <c r="C87" s="204">
        <v>53467800</v>
      </c>
      <c r="D87" s="204">
        <v>53467800</v>
      </c>
      <c r="E87" s="80">
        <v>50993125</v>
      </c>
    </row>
    <row r="88" spans="1:5" s="21" customFormat="1" ht="12" customHeight="1">
      <c r="A88" s="9" t="s">
        <v>221</v>
      </c>
      <c r="B88" s="5" t="s">
        <v>25</v>
      </c>
      <c r="C88" s="203">
        <v>6143014</v>
      </c>
      <c r="D88" s="203">
        <v>6143014</v>
      </c>
      <c r="E88" s="81">
        <v>6950830</v>
      </c>
    </row>
    <row r="89" spans="1:5" s="21" customFormat="1" ht="12" customHeight="1">
      <c r="A89" s="9" t="s">
        <v>222</v>
      </c>
      <c r="B89" s="5" t="s">
        <v>26</v>
      </c>
      <c r="C89" s="206">
        <v>2967570</v>
      </c>
      <c r="D89" s="206">
        <v>2967570</v>
      </c>
      <c r="E89" s="83">
        <v>3577683</v>
      </c>
    </row>
    <row r="90" spans="1:5" s="21" customFormat="1" ht="12" customHeight="1">
      <c r="A90" s="9" t="s">
        <v>223</v>
      </c>
      <c r="B90" s="7" t="s">
        <v>27</v>
      </c>
      <c r="C90" s="206"/>
      <c r="D90" s="206"/>
      <c r="E90" s="83"/>
    </row>
    <row r="91" spans="1:5" s="21" customFormat="1" ht="12" customHeight="1" thickBot="1">
      <c r="A91" s="9" t="s">
        <v>224</v>
      </c>
      <c r="B91" s="12" t="s">
        <v>28</v>
      </c>
      <c r="C91" s="206"/>
      <c r="D91" s="206"/>
      <c r="E91" s="83"/>
    </row>
    <row r="92" spans="1:5" s="418" customFormat="1" ht="12" hidden="1" customHeight="1">
      <c r="A92" s="416" t="s">
        <v>231</v>
      </c>
      <c r="B92" s="417" t="s">
        <v>225</v>
      </c>
      <c r="C92" s="402"/>
      <c r="D92" s="402"/>
      <c r="E92" s="403"/>
    </row>
    <row r="93" spans="1:5" s="418" customFormat="1" ht="12" hidden="1" customHeight="1">
      <c r="A93" s="416" t="s">
        <v>232</v>
      </c>
      <c r="B93" s="419" t="s">
        <v>226</v>
      </c>
      <c r="C93" s="402"/>
      <c r="D93" s="402"/>
      <c r="E93" s="403"/>
    </row>
    <row r="94" spans="1:5" s="418" customFormat="1" ht="12" hidden="1" customHeight="1">
      <c r="A94" s="416" t="s">
        <v>233</v>
      </c>
      <c r="B94" s="419" t="s">
        <v>227</v>
      </c>
      <c r="C94" s="402"/>
      <c r="D94" s="402"/>
      <c r="E94" s="403"/>
    </row>
    <row r="95" spans="1:5" s="418" customFormat="1" ht="12" hidden="1" customHeight="1">
      <c r="A95" s="416" t="s">
        <v>234</v>
      </c>
      <c r="B95" s="417" t="s">
        <v>228</v>
      </c>
      <c r="C95" s="402"/>
      <c r="D95" s="402"/>
      <c r="E95" s="403"/>
    </row>
    <row r="96" spans="1:5" s="418" customFormat="1" ht="12" hidden="1" customHeight="1">
      <c r="A96" s="420" t="s">
        <v>235</v>
      </c>
      <c r="B96" s="421" t="s">
        <v>229</v>
      </c>
      <c r="C96" s="402"/>
      <c r="D96" s="402"/>
      <c r="E96" s="403"/>
    </row>
    <row r="97" spans="1:5" s="418" customFormat="1" ht="12" hidden="1" customHeight="1">
      <c r="A97" s="416" t="s">
        <v>236</v>
      </c>
      <c r="B97" s="421" t="s">
        <v>230</v>
      </c>
      <c r="C97" s="402"/>
      <c r="D97" s="402"/>
      <c r="E97" s="403"/>
    </row>
    <row r="98" spans="1:5" s="418" customFormat="1" ht="12" hidden="1" customHeight="1">
      <c r="A98" s="422" t="s">
        <v>237</v>
      </c>
      <c r="B98" s="419" t="s">
        <v>243</v>
      </c>
      <c r="C98" s="402"/>
      <c r="D98" s="402"/>
      <c r="E98" s="403"/>
    </row>
    <row r="99" spans="1:5" s="418" customFormat="1" ht="12" hidden="1" customHeight="1">
      <c r="A99" s="422" t="s">
        <v>238</v>
      </c>
      <c r="B99" s="417" t="s">
        <v>244</v>
      </c>
      <c r="C99" s="402"/>
      <c r="D99" s="402"/>
      <c r="E99" s="403"/>
    </row>
    <row r="100" spans="1:5" s="418" customFormat="1" ht="12" hidden="1" customHeight="1">
      <c r="A100" s="422" t="s">
        <v>239</v>
      </c>
      <c r="B100" s="421" t="s">
        <v>245</v>
      </c>
      <c r="C100" s="402"/>
      <c r="D100" s="402"/>
      <c r="E100" s="403"/>
    </row>
    <row r="101" spans="1:5" s="418" customFormat="1" ht="12" hidden="1" customHeight="1">
      <c r="A101" s="422" t="s">
        <v>240</v>
      </c>
      <c r="B101" s="421" t="s">
        <v>246</v>
      </c>
      <c r="C101" s="402"/>
      <c r="D101" s="402"/>
      <c r="E101" s="403"/>
    </row>
    <row r="102" spans="1:5" s="418" customFormat="1" ht="12" hidden="1" customHeight="1">
      <c r="A102" s="422" t="s">
        <v>241</v>
      </c>
      <c r="B102" s="421" t="s">
        <v>247</v>
      </c>
      <c r="C102" s="402"/>
      <c r="D102" s="402"/>
      <c r="E102" s="403"/>
    </row>
    <row r="103" spans="1:5" s="418" customFormat="1" ht="12" hidden="1" customHeight="1" thickBot="1">
      <c r="A103" s="423" t="s">
        <v>242</v>
      </c>
      <c r="B103" s="424" t="s">
        <v>248</v>
      </c>
      <c r="C103" s="404"/>
      <c r="D103" s="404"/>
      <c r="E103" s="405"/>
    </row>
    <row r="104" spans="1:5" s="21" customFormat="1" ht="12" customHeight="1" thickBot="1">
      <c r="A104" s="13" t="s">
        <v>9</v>
      </c>
      <c r="B104" s="16" t="s">
        <v>269</v>
      </c>
      <c r="C104" s="202">
        <f>+C105+C106+C107</f>
        <v>400000</v>
      </c>
      <c r="D104" s="202">
        <f>+D105+D106+D107</f>
        <v>400000</v>
      </c>
      <c r="E104" s="79">
        <f>+E105+E106+E107</f>
        <v>0</v>
      </c>
    </row>
    <row r="105" spans="1:5" s="21" customFormat="1" ht="12" customHeight="1">
      <c r="A105" s="10" t="s">
        <v>249</v>
      </c>
      <c r="B105" s="5" t="s">
        <v>29</v>
      </c>
      <c r="C105" s="205">
        <v>400000</v>
      </c>
      <c r="D105" s="205">
        <v>400000</v>
      </c>
      <c r="E105" s="82"/>
    </row>
    <row r="106" spans="1:5" s="21" customFormat="1" ht="12" customHeight="1">
      <c r="A106" s="10" t="s">
        <v>250</v>
      </c>
      <c r="B106" s="8" t="s">
        <v>30</v>
      </c>
      <c r="C106" s="203"/>
      <c r="D106" s="203"/>
      <c r="E106" s="81"/>
    </row>
    <row r="107" spans="1:5" s="21" customFormat="1" ht="12" customHeight="1" thickBot="1">
      <c r="A107" s="10" t="s">
        <v>251</v>
      </c>
      <c r="B107" s="415" t="s">
        <v>252</v>
      </c>
      <c r="C107" s="203">
        <f>SUM(C108:C115)</f>
        <v>0</v>
      </c>
      <c r="D107" s="203">
        <f>SUM(D108:D115)</f>
        <v>0</v>
      </c>
      <c r="E107" s="81">
        <f>SUM(E108:E115)</f>
        <v>0</v>
      </c>
    </row>
    <row r="108" spans="1:5" s="418" customFormat="1" ht="60" hidden="1" customHeight="1">
      <c r="A108" s="425" t="s">
        <v>253</v>
      </c>
      <c r="B108" s="69" t="s">
        <v>267</v>
      </c>
      <c r="C108" s="400"/>
      <c r="D108" s="400"/>
      <c r="E108" s="401"/>
    </row>
    <row r="109" spans="1:5" s="418" customFormat="1" ht="60" hidden="1" customHeight="1">
      <c r="A109" s="425" t="s">
        <v>254</v>
      </c>
      <c r="B109" s="426" t="s">
        <v>261</v>
      </c>
      <c r="C109" s="400"/>
      <c r="D109" s="400"/>
      <c r="E109" s="401"/>
    </row>
    <row r="110" spans="1:5" s="418" customFormat="1" ht="16.5" hidden="1" thickBot="1">
      <c r="A110" s="425" t="s">
        <v>255</v>
      </c>
      <c r="B110" s="427" t="s">
        <v>262</v>
      </c>
      <c r="C110" s="400"/>
      <c r="D110" s="400"/>
      <c r="E110" s="401"/>
    </row>
    <row r="111" spans="1:5" s="418" customFormat="1" ht="60" hidden="1" customHeight="1">
      <c r="A111" s="425" t="s">
        <v>256</v>
      </c>
      <c r="B111" s="427" t="s">
        <v>263</v>
      </c>
      <c r="C111" s="428"/>
      <c r="D111" s="428"/>
      <c r="E111" s="429"/>
    </row>
    <row r="112" spans="1:5" s="418" customFormat="1" ht="60" hidden="1" customHeight="1">
      <c r="A112" s="425" t="s">
        <v>257</v>
      </c>
      <c r="B112" s="427" t="s">
        <v>264</v>
      </c>
      <c r="C112" s="428"/>
      <c r="D112" s="428"/>
      <c r="E112" s="429"/>
    </row>
    <row r="113" spans="1:5" s="418" customFormat="1" ht="60" hidden="1" customHeight="1">
      <c r="A113" s="425" t="s">
        <v>258</v>
      </c>
      <c r="B113" s="427" t="s">
        <v>265</v>
      </c>
      <c r="C113" s="428"/>
      <c r="D113" s="428"/>
      <c r="E113" s="429"/>
    </row>
    <row r="114" spans="1:5" s="418" customFormat="1" ht="60" hidden="1" customHeight="1">
      <c r="A114" s="430" t="s">
        <v>259</v>
      </c>
      <c r="B114" s="427" t="s">
        <v>32</v>
      </c>
      <c r="C114" s="431"/>
      <c r="D114" s="431"/>
      <c r="E114" s="432"/>
    </row>
    <row r="115" spans="1:5" s="418" customFormat="1" ht="60" hidden="1" customHeight="1">
      <c r="A115" s="433" t="s">
        <v>260</v>
      </c>
      <c r="B115" s="434" t="s">
        <v>266</v>
      </c>
      <c r="C115" s="431"/>
      <c r="D115" s="431"/>
      <c r="E115" s="432"/>
    </row>
    <row r="116" spans="1:5" s="21" customFormat="1" ht="12" customHeight="1" thickBot="1">
      <c r="A116" s="13" t="s">
        <v>10</v>
      </c>
      <c r="B116" s="435" t="s">
        <v>270</v>
      </c>
      <c r="C116" s="201">
        <f>+C86+C104</f>
        <v>62978384</v>
      </c>
      <c r="D116" s="201">
        <f>+D86+D104</f>
        <v>62978384</v>
      </c>
      <c r="E116" s="78">
        <f>+E86+E104</f>
        <v>61521638</v>
      </c>
    </row>
    <row r="117" spans="1:5" s="21" customFormat="1" ht="12" hidden="1" customHeight="1" thickBot="1">
      <c r="A117" s="72" t="s">
        <v>397</v>
      </c>
      <c r="B117" s="499" t="s">
        <v>398</v>
      </c>
      <c r="C117" s="202">
        <f>SUM(C118:C120)</f>
        <v>0</v>
      </c>
      <c r="D117" s="202">
        <f>SUM(D118:D120)</f>
        <v>0</v>
      </c>
      <c r="E117" s="79">
        <f>SUM(E118:E120)</f>
        <v>0</v>
      </c>
    </row>
    <row r="118" spans="1:5" s="21" customFormat="1" ht="12" hidden="1" customHeight="1">
      <c r="A118" s="73" t="s">
        <v>399</v>
      </c>
      <c r="B118" s="74" t="s">
        <v>402</v>
      </c>
      <c r="C118" s="203"/>
      <c r="D118" s="203"/>
      <c r="E118" s="81"/>
    </row>
    <row r="119" spans="1:5" s="21" customFormat="1" ht="12" hidden="1" customHeight="1">
      <c r="A119" s="71" t="s">
        <v>400</v>
      </c>
      <c r="B119" s="68" t="s">
        <v>446</v>
      </c>
      <c r="C119" s="203"/>
      <c r="D119" s="203"/>
      <c r="E119" s="81"/>
    </row>
    <row r="120" spans="1:5" s="21" customFormat="1" ht="12" hidden="1" customHeight="1" thickBot="1">
      <c r="A120" s="75" t="s">
        <v>401</v>
      </c>
      <c r="B120" s="76" t="s">
        <v>447</v>
      </c>
      <c r="C120" s="206"/>
      <c r="D120" s="206"/>
      <c r="E120" s="83"/>
    </row>
    <row r="121" spans="1:5" s="21" customFormat="1" ht="12" hidden="1" customHeight="1" thickBot="1">
      <c r="A121" s="72" t="s">
        <v>405</v>
      </c>
      <c r="B121" s="499" t="s">
        <v>406</v>
      </c>
      <c r="C121" s="209"/>
      <c r="D121" s="209"/>
      <c r="E121" s="210"/>
    </row>
    <row r="122" spans="1:5" s="21" customFormat="1" ht="12" customHeight="1" thickBot="1">
      <c r="A122" s="500" t="s">
        <v>414</v>
      </c>
      <c r="B122" s="499" t="s">
        <v>413</v>
      </c>
      <c r="C122" s="209">
        <f>SUM(C117+C121)</f>
        <v>0</v>
      </c>
      <c r="D122" s="209">
        <f>SUM(D117+D121)</f>
        <v>0</v>
      </c>
      <c r="E122" s="210">
        <f>SUM(E117+E121)</f>
        <v>0</v>
      </c>
    </row>
    <row r="123" spans="1:5" s="21" customFormat="1" ht="12" customHeight="1" thickBot="1">
      <c r="A123" s="500" t="s">
        <v>415</v>
      </c>
      <c r="B123" s="499" t="s">
        <v>407</v>
      </c>
      <c r="C123" s="209"/>
      <c r="D123" s="209"/>
      <c r="E123" s="210"/>
    </row>
    <row r="124" spans="1:5" s="21" customFormat="1" ht="12" customHeight="1" thickBot="1">
      <c r="A124" s="500" t="s">
        <v>416</v>
      </c>
      <c r="B124" s="499" t="s">
        <v>408</v>
      </c>
      <c r="C124" s="209"/>
      <c r="D124" s="209"/>
      <c r="E124" s="210"/>
    </row>
    <row r="125" spans="1:5" s="21" customFormat="1" ht="12" customHeight="1" thickBot="1">
      <c r="A125" s="70" t="s">
        <v>33</v>
      </c>
      <c r="B125" s="140" t="s">
        <v>409</v>
      </c>
      <c r="C125" s="211">
        <f>SUM(C122:C124)</f>
        <v>0</v>
      </c>
      <c r="D125" s="211">
        <f>SUM(D122:D124)</f>
        <v>0</v>
      </c>
      <c r="E125" s="85">
        <f>SUM(E122:E124)</f>
        <v>0</v>
      </c>
    </row>
    <row r="126" spans="1:5" s="1" customFormat="1" ht="28.5" customHeight="1" thickBot="1">
      <c r="A126" s="77" t="s">
        <v>12</v>
      </c>
      <c r="B126" s="141" t="s">
        <v>417</v>
      </c>
      <c r="C126" s="585">
        <f>SUM(C116+C125)</f>
        <v>62978384</v>
      </c>
      <c r="D126" s="585">
        <f>SUM(D116+D125)</f>
        <v>62978384</v>
      </c>
      <c r="E126" s="586">
        <f>SUM(E116+E125)</f>
        <v>61521638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32"/>
  <sheetViews>
    <sheetView topLeftCell="B1" workbookViewId="0">
      <selection activeCell="I130" sqref="I130"/>
    </sheetView>
  </sheetViews>
  <sheetFormatPr defaultRowHeight="12.75"/>
  <cols>
    <col min="1" max="1" width="9.6640625" style="3" customWidth="1"/>
    <col min="2" max="2" width="56.16406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900</v>
      </c>
    </row>
    <row r="2" spans="1:5" s="40" customFormat="1" ht="25.5" customHeight="1">
      <c r="A2" s="376"/>
      <c r="B2" s="1239" t="s">
        <v>184</v>
      </c>
      <c r="C2" s="1240"/>
      <c r="D2" s="1241"/>
      <c r="E2" s="66" t="s">
        <v>123</v>
      </c>
    </row>
    <row r="3" spans="1:5" s="40" customFormat="1" ht="36.75" thickBot="1">
      <c r="A3" s="574" t="s">
        <v>120</v>
      </c>
      <c r="B3" s="1236" t="s">
        <v>538</v>
      </c>
      <c r="C3" s="1237"/>
      <c r="D3" s="1242"/>
      <c r="E3" s="573" t="s">
        <v>532</v>
      </c>
    </row>
    <row r="4" spans="1:5" s="41" customFormat="1" ht="15.95" customHeight="1" thickBot="1">
      <c r="A4" s="58"/>
      <c r="B4" s="58"/>
      <c r="C4" s="58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6157584</v>
      </c>
      <c r="D7" s="540">
        <f>SUM(D15+D8)</f>
        <v>6157584</v>
      </c>
      <c r="E7" s="673">
        <f>SUM(E15+E8)</f>
        <v>6157584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580">
        <f>SUM(C16:C20)</f>
        <v>6157584</v>
      </c>
      <c r="D15" s="580">
        <f>SUM(D16:D20)</f>
        <v>6157584</v>
      </c>
      <c r="E15" s="704">
        <f>SUM(E16:E20)</f>
        <v>6157584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>
        <v>6157584</v>
      </c>
      <c r="D20" s="441">
        <v>6157584</v>
      </c>
      <c r="E20" s="441">
        <v>6157584</v>
      </c>
    </row>
    <row r="21" spans="1:5" s="43" customFormat="1" ht="60" hidden="1" customHeight="1" thickBo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 thickBo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 thickBo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 thickBo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 thickBo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 thickBo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 thickBo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 thickBo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 thickBo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 thickBo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580">
        <f>SUM(C41:C49)</f>
        <v>1285695</v>
      </c>
      <c r="D40" s="580">
        <f>SUM(D41:D49)</f>
        <v>1285695</v>
      </c>
      <c r="E40" s="704">
        <f>SUM(E41:E50)</f>
        <v>1349140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900765</v>
      </c>
      <c r="D42" s="444">
        <v>900765</v>
      </c>
      <c r="E42" s="512">
        <v>375000</v>
      </c>
    </row>
    <row r="43" spans="1:5" s="43" customFormat="1" ht="12" customHeight="1">
      <c r="A43" s="439" t="s">
        <v>308</v>
      </c>
      <c r="B43" s="440" t="s">
        <v>309</v>
      </c>
      <c r="C43" s="444">
        <v>384930</v>
      </c>
      <c r="D43" s="444">
        <v>384930</v>
      </c>
      <c r="E43" s="512">
        <v>360990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1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721" t="s">
        <v>641</v>
      </c>
      <c r="B50" s="722" t="s">
        <v>323</v>
      </c>
      <c r="C50" s="723"/>
      <c r="D50" s="723"/>
      <c r="E50" s="724">
        <v>613149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7443279</v>
      </c>
      <c r="D67" s="580">
        <f>SUM(D8+D15+D22+D29+D40+D51+D57+D62)</f>
        <v>7443279</v>
      </c>
      <c r="E67" s="672">
        <f>SUM(E8+E15+E22+E29+E40+E51+E57+E62)</f>
        <v>7506724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customHeight="1">
      <c r="A73" s="492" t="s">
        <v>392</v>
      </c>
      <c r="B73" s="443" t="s">
        <v>347</v>
      </c>
      <c r="C73" s="448">
        <f>SUM(C74:C75)</f>
        <v>1584808</v>
      </c>
      <c r="D73" s="448">
        <f>SUM(D74:D75)</f>
        <v>1716777</v>
      </c>
      <c r="E73" s="524">
        <f>SUM(E74:E75)</f>
        <v>1716777</v>
      </c>
    </row>
    <row r="74" spans="1:5" ht="12" customHeight="1">
      <c r="A74" s="439" t="s">
        <v>348</v>
      </c>
      <c r="B74" s="440" t="s">
        <v>349</v>
      </c>
      <c r="C74" s="543">
        <v>1584808</v>
      </c>
      <c r="D74" s="543">
        <v>1716777</v>
      </c>
      <c r="E74" s="543">
        <v>1716777</v>
      </c>
    </row>
    <row r="75" spans="1:5" ht="12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customHeight="1" thickBot="1">
      <c r="A76" s="546" t="s">
        <v>448</v>
      </c>
      <c r="B76" s="547" t="s">
        <v>449</v>
      </c>
      <c r="C76" s="545"/>
      <c r="D76" s="545"/>
      <c r="E76" s="548"/>
    </row>
    <row r="77" spans="1:5" s="44" customFormat="1" ht="12" customHeight="1" thickBot="1">
      <c r="A77" s="581" t="s">
        <v>534</v>
      </c>
      <c r="B77" s="1011" t="s">
        <v>535</v>
      </c>
      <c r="C77" s="208">
        <v>212210440</v>
      </c>
      <c r="D77" s="208">
        <v>212078471</v>
      </c>
      <c r="E77" s="676">
        <v>201634832</v>
      </c>
    </row>
    <row r="78" spans="1:5" ht="12" customHeight="1" thickBot="1">
      <c r="A78" s="991" t="s">
        <v>393</v>
      </c>
      <c r="B78" s="995" t="s">
        <v>394</v>
      </c>
      <c r="C78" s="208">
        <f>SUM(C73+C76+C77)</f>
        <v>213795248</v>
      </c>
      <c r="D78" s="208">
        <f>SUM(D73+D76+D77)</f>
        <v>213795248</v>
      </c>
      <c r="E78" s="676">
        <f>SUM(E73+E76+E77)</f>
        <v>203351609</v>
      </c>
    </row>
    <row r="79" spans="1:5" ht="12" customHeight="1" thickBot="1">
      <c r="A79" s="991" t="s">
        <v>410</v>
      </c>
      <c r="B79" s="995" t="s">
        <v>395</v>
      </c>
      <c r="C79" s="208"/>
      <c r="D79" s="208"/>
      <c r="E79" s="676"/>
    </row>
    <row r="80" spans="1:5" ht="12" customHeight="1" thickBot="1">
      <c r="A80" s="991" t="s">
        <v>411</v>
      </c>
      <c r="B80" s="995" t="s">
        <v>396</v>
      </c>
      <c r="C80" s="208"/>
      <c r="D80" s="208"/>
      <c r="E80" s="676"/>
    </row>
    <row r="81" spans="1:5" ht="12" customHeight="1" thickBot="1">
      <c r="A81" s="991" t="s">
        <v>16</v>
      </c>
      <c r="B81" s="996" t="s">
        <v>389</v>
      </c>
      <c r="C81" s="208">
        <f>SUM(C78:C80)</f>
        <v>213795248</v>
      </c>
      <c r="D81" s="208">
        <f>SUM(D78:D80)</f>
        <v>213795248</v>
      </c>
      <c r="E81" s="676">
        <f>SUM(E78:E80)</f>
        <v>203351609</v>
      </c>
    </row>
    <row r="82" spans="1:5" ht="24.75" customHeight="1" thickBot="1">
      <c r="A82" s="991" t="s">
        <v>17</v>
      </c>
      <c r="B82" s="999" t="s">
        <v>412</v>
      </c>
      <c r="C82" s="1010">
        <f>SUM(C67+C81)</f>
        <v>221238527</v>
      </c>
      <c r="D82" s="1010">
        <f>SUM(D67+D81)</f>
        <v>221238527</v>
      </c>
      <c r="E82" s="1009">
        <f>SUM(E67+E81)</f>
        <v>210858333</v>
      </c>
    </row>
    <row r="83" spans="1:5">
      <c r="A83" s="146"/>
      <c r="B83" s="146"/>
      <c r="C83" s="147"/>
      <c r="D83" s="147"/>
      <c r="E83" s="147"/>
    </row>
    <row r="84" spans="1:5" ht="13.5" thickBot="1">
      <c r="A84" s="146"/>
      <c r="B84" s="146"/>
      <c r="C84" s="147"/>
      <c r="D84" s="147"/>
      <c r="E84" s="147"/>
    </row>
    <row r="85" spans="1:5" s="21" customFormat="1" ht="38.1" customHeight="1" thickBot="1">
      <c r="A85" s="575"/>
      <c r="B85" s="576" t="s">
        <v>23</v>
      </c>
      <c r="C85" s="577" t="s">
        <v>5</v>
      </c>
      <c r="D85" s="577" t="s">
        <v>6</v>
      </c>
      <c r="E85" s="578" t="s">
        <v>7</v>
      </c>
    </row>
    <row r="86" spans="1:5" s="22" customFormat="1" ht="12" customHeight="1" thickBot="1">
      <c r="A86" s="18">
        <v>1</v>
      </c>
      <c r="B86" s="19">
        <v>2</v>
      </c>
      <c r="C86" s="19">
        <v>3</v>
      </c>
      <c r="D86" s="19">
        <v>4</v>
      </c>
      <c r="E86" s="20">
        <v>5</v>
      </c>
    </row>
    <row r="87" spans="1:5" s="21" customFormat="1" ht="12" customHeight="1" thickBot="1">
      <c r="A87" s="14" t="s">
        <v>8</v>
      </c>
      <c r="B87" s="17" t="s">
        <v>268</v>
      </c>
      <c r="C87" s="201">
        <f>+C88+C89+C90+C91+C92</f>
        <v>220175027</v>
      </c>
      <c r="D87" s="201">
        <f>+D88+D89+D90+D91+D92</f>
        <v>220675027</v>
      </c>
      <c r="E87" s="78">
        <f>+E88+E89+E90+E91+E92</f>
        <v>209678398</v>
      </c>
    </row>
    <row r="88" spans="1:5" s="21" customFormat="1" ht="12" customHeight="1">
      <c r="A88" s="11" t="s">
        <v>220</v>
      </c>
      <c r="B88" s="6" t="s">
        <v>24</v>
      </c>
      <c r="C88" s="204">
        <v>171466335</v>
      </c>
      <c r="D88" s="204">
        <v>171466335</v>
      </c>
      <c r="E88" s="80">
        <v>166390724</v>
      </c>
    </row>
    <row r="89" spans="1:5" s="21" customFormat="1" ht="12" customHeight="1">
      <c r="A89" s="9" t="s">
        <v>221</v>
      </c>
      <c r="B89" s="5" t="s">
        <v>25</v>
      </c>
      <c r="C89" s="203">
        <v>27877817</v>
      </c>
      <c r="D89" s="203">
        <v>27877817</v>
      </c>
      <c r="E89" s="81">
        <v>25958281</v>
      </c>
    </row>
    <row r="90" spans="1:5" s="21" customFormat="1" ht="12" customHeight="1">
      <c r="A90" s="9" t="s">
        <v>222</v>
      </c>
      <c r="B90" s="5" t="s">
        <v>26</v>
      </c>
      <c r="C90" s="206">
        <v>20170788</v>
      </c>
      <c r="D90" s="206">
        <v>20670636</v>
      </c>
      <c r="E90" s="83">
        <v>16669154</v>
      </c>
    </row>
    <row r="91" spans="1:5" s="21" customFormat="1" ht="12" customHeight="1">
      <c r="A91" s="9" t="s">
        <v>223</v>
      </c>
      <c r="B91" s="7" t="s">
        <v>27</v>
      </c>
      <c r="C91" s="206"/>
      <c r="D91" s="206"/>
      <c r="E91" s="83"/>
    </row>
    <row r="92" spans="1:5" s="21" customFormat="1" ht="12" customHeight="1" thickBot="1">
      <c r="A92" s="9" t="s">
        <v>224</v>
      </c>
      <c r="B92" s="12" t="s">
        <v>28</v>
      </c>
      <c r="C92" s="206">
        <v>660087</v>
      </c>
      <c r="D92" s="206">
        <v>660239</v>
      </c>
      <c r="E92" s="83">
        <v>660239</v>
      </c>
    </row>
    <row r="93" spans="1:5" s="418" customFormat="1" ht="12" hidden="1" customHeight="1">
      <c r="A93" s="416" t="s">
        <v>231</v>
      </c>
      <c r="B93" s="417" t="s">
        <v>225</v>
      </c>
      <c r="C93" s="402"/>
      <c r="D93" s="402"/>
      <c r="E93" s="403"/>
    </row>
    <row r="94" spans="1:5" s="418" customFormat="1" ht="12" hidden="1" customHeight="1">
      <c r="A94" s="416" t="s">
        <v>232</v>
      </c>
      <c r="B94" s="419" t="s">
        <v>226</v>
      </c>
      <c r="C94" s="402"/>
      <c r="D94" s="402"/>
      <c r="E94" s="403"/>
    </row>
    <row r="95" spans="1:5" s="418" customFormat="1" ht="12" hidden="1" customHeight="1">
      <c r="A95" s="416" t="s">
        <v>233</v>
      </c>
      <c r="B95" s="419" t="s">
        <v>227</v>
      </c>
      <c r="C95" s="402"/>
      <c r="D95" s="402"/>
      <c r="E95" s="403"/>
    </row>
    <row r="96" spans="1:5" s="418" customFormat="1" ht="12" hidden="1" customHeight="1">
      <c r="A96" s="416" t="s">
        <v>234</v>
      </c>
      <c r="B96" s="417" t="s">
        <v>228</v>
      </c>
      <c r="C96" s="402"/>
      <c r="D96" s="402"/>
      <c r="E96" s="403"/>
    </row>
    <row r="97" spans="1:5" s="418" customFormat="1" ht="12" hidden="1" customHeight="1">
      <c r="A97" s="420" t="s">
        <v>235</v>
      </c>
      <c r="B97" s="421" t="s">
        <v>229</v>
      </c>
      <c r="C97" s="402"/>
      <c r="D97" s="402"/>
      <c r="E97" s="403"/>
    </row>
    <row r="98" spans="1:5" s="418" customFormat="1" ht="12" hidden="1" customHeight="1">
      <c r="A98" s="416" t="s">
        <v>236</v>
      </c>
      <c r="B98" s="421" t="s">
        <v>230</v>
      </c>
      <c r="C98" s="402"/>
      <c r="D98" s="402">
        <v>4320</v>
      </c>
      <c r="E98" s="403">
        <v>4320</v>
      </c>
    </row>
    <row r="99" spans="1:5" s="418" customFormat="1" ht="12" hidden="1" customHeight="1">
      <c r="A99" s="422" t="s">
        <v>237</v>
      </c>
      <c r="B99" s="419" t="s">
        <v>243</v>
      </c>
      <c r="C99" s="402"/>
      <c r="D99" s="402"/>
      <c r="E99" s="403"/>
    </row>
    <row r="100" spans="1:5" s="418" customFormat="1" ht="12" hidden="1" customHeight="1">
      <c r="A100" s="422" t="s">
        <v>238</v>
      </c>
      <c r="B100" s="417" t="s">
        <v>244</v>
      </c>
      <c r="C100" s="402"/>
      <c r="D100" s="402"/>
      <c r="E100" s="403"/>
    </row>
    <row r="101" spans="1:5" s="418" customFormat="1" ht="12" hidden="1" customHeight="1">
      <c r="A101" s="422" t="s">
        <v>239</v>
      </c>
      <c r="B101" s="421" t="s">
        <v>245</v>
      </c>
      <c r="C101" s="402"/>
      <c r="D101" s="402"/>
      <c r="E101" s="403"/>
    </row>
    <row r="102" spans="1:5" s="418" customFormat="1" ht="12" hidden="1" customHeight="1">
      <c r="A102" s="422" t="s">
        <v>240</v>
      </c>
      <c r="B102" s="421" t="s">
        <v>246</v>
      </c>
      <c r="C102" s="402"/>
      <c r="D102" s="402"/>
      <c r="E102" s="403"/>
    </row>
    <row r="103" spans="1:5" s="418" customFormat="1" ht="12" hidden="1" customHeight="1">
      <c r="A103" s="422" t="s">
        <v>241</v>
      </c>
      <c r="B103" s="421" t="s">
        <v>247</v>
      </c>
      <c r="C103" s="402"/>
      <c r="D103" s="402"/>
      <c r="E103" s="403"/>
    </row>
    <row r="104" spans="1:5" s="418" customFormat="1" ht="12" hidden="1" customHeight="1" thickBot="1">
      <c r="A104" s="423" t="s">
        <v>242</v>
      </c>
      <c r="B104" s="424" t="s">
        <v>248</v>
      </c>
      <c r="C104" s="404"/>
      <c r="D104" s="404"/>
      <c r="E104" s="405"/>
    </row>
    <row r="105" spans="1:5" s="21" customFormat="1" ht="12" customHeight="1" thickBot="1">
      <c r="A105" s="13" t="s">
        <v>9</v>
      </c>
      <c r="B105" s="16" t="s">
        <v>269</v>
      </c>
      <c r="C105" s="202">
        <f>+C106+C107+C108</f>
        <v>1063500</v>
      </c>
      <c r="D105" s="202">
        <f>+D106+D107+D108</f>
        <v>563500</v>
      </c>
      <c r="E105" s="79">
        <f>+E106+E107+E108</f>
        <v>127095</v>
      </c>
    </row>
    <row r="106" spans="1:5" s="21" customFormat="1" ht="12" customHeight="1">
      <c r="A106" s="10" t="s">
        <v>249</v>
      </c>
      <c r="B106" s="5" t="s">
        <v>29</v>
      </c>
      <c r="C106" s="205">
        <v>563500</v>
      </c>
      <c r="D106" s="205">
        <v>563500</v>
      </c>
      <c r="E106" s="82">
        <v>127095</v>
      </c>
    </row>
    <row r="107" spans="1:5" s="21" customFormat="1" ht="12" customHeight="1">
      <c r="A107" s="10" t="s">
        <v>250</v>
      </c>
      <c r="B107" s="8" t="s">
        <v>30</v>
      </c>
      <c r="C107" s="203">
        <v>500000</v>
      </c>
      <c r="D107" s="203"/>
      <c r="E107" s="81"/>
    </row>
    <row r="108" spans="1:5" s="21" customFormat="1" ht="12" customHeight="1" thickBot="1">
      <c r="A108" s="10" t="s">
        <v>251</v>
      </c>
      <c r="B108" s="415" t="s">
        <v>252</v>
      </c>
      <c r="C108" s="203">
        <f>SUM(C109:C116)</f>
        <v>0</v>
      </c>
      <c r="D108" s="203">
        <f>SUM(D109:D116)</f>
        <v>0</v>
      </c>
      <c r="E108" s="81">
        <f>SUM(E109:E116)</f>
        <v>0</v>
      </c>
    </row>
    <row r="109" spans="1:5" s="418" customFormat="1" ht="60" hidden="1" customHeight="1">
      <c r="A109" s="425" t="s">
        <v>253</v>
      </c>
      <c r="B109" s="69" t="s">
        <v>267</v>
      </c>
      <c r="C109" s="400"/>
      <c r="D109" s="400"/>
      <c r="E109" s="401"/>
    </row>
    <row r="110" spans="1:5" s="418" customFormat="1" ht="60" hidden="1" customHeight="1">
      <c r="A110" s="425" t="s">
        <v>254</v>
      </c>
      <c r="B110" s="426" t="s">
        <v>261</v>
      </c>
      <c r="C110" s="400"/>
      <c r="D110" s="400"/>
      <c r="E110" s="401"/>
    </row>
    <row r="111" spans="1:5" s="418" customFormat="1" ht="16.5" hidden="1" thickBot="1">
      <c r="A111" s="425" t="s">
        <v>255</v>
      </c>
      <c r="B111" s="427" t="s">
        <v>262</v>
      </c>
      <c r="C111" s="400"/>
      <c r="D111" s="400"/>
      <c r="E111" s="401"/>
    </row>
    <row r="112" spans="1:5" s="418" customFormat="1" ht="60" hidden="1" customHeight="1">
      <c r="A112" s="425" t="s">
        <v>256</v>
      </c>
      <c r="B112" s="427" t="s">
        <v>263</v>
      </c>
      <c r="C112" s="428"/>
      <c r="D112" s="428"/>
      <c r="E112" s="429"/>
    </row>
    <row r="113" spans="1:5" s="418" customFormat="1" ht="60" hidden="1" customHeight="1">
      <c r="A113" s="425" t="s">
        <v>257</v>
      </c>
      <c r="B113" s="427" t="s">
        <v>264</v>
      </c>
      <c r="C113" s="428"/>
      <c r="D113" s="428"/>
      <c r="E113" s="429"/>
    </row>
    <row r="114" spans="1:5" s="418" customFormat="1" ht="60" hidden="1" customHeight="1">
      <c r="A114" s="425" t="s">
        <v>258</v>
      </c>
      <c r="B114" s="427" t="s">
        <v>265</v>
      </c>
      <c r="C114" s="428"/>
      <c r="D114" s="428"/>
      <c r="E114" s="429"/>
    </row>
    <row r="115" spans="1:5" s="418" customFormat="1" ht="60" hidden="1" customHeight="1">
      <c r="A115" s="430" t="s">
        <v>259</v>
      </c>
      <c r="B115" s="427" t="s">
        <v>32</v>
      </c>
      <c r="C115" s="431"/>
      <c r="D115" s="431"/>
      <c r="E115" s="432"/>
    </row>
    <row r="116" spans="1:5" s="418" customFormat="1" ht="60" hidden="1" customHeight="1">
      <c r="A116" s="433" t="s">
        <v>260</v>
      </c>
      <c r="B116" s="434" t="s">
        <v>266</v>
      </c>
      <c r="C116" s="431"/>
      <c r="D116" s="431"/>
      <c r="E116" s="432"/>
    </row>
    <row r="117" spans="1:5" s="21" customFormat="1" ht="12" customHeight="1" thickBot="1">
      <c r="A117" s="13" t="s">
        <v>10</v>
      </c>
      <c r="B117" s="435" t="s">
        <v>270</v>
      </c>
      <c r="C117" s="201">
        <f>+C87+C105</f>
        <v>221238527</v>
      </c>
      <c r="D117" s="201">
        <f>+D87+D105</f>
        <v>221238527</v>
      </c>
      <c r="E117" s="78">
        <f>+E87+E105</f>
        <v>209805493</v>
      </c>
    </row>
    <row r="118" spans="1:5" s="21" customFormat="1" ht="12" hidden="1" customHeight="1">
      <c r="A118" s="72" t="s">
        <v>397</v>
      </c>
      <c r="B118" s="499" t="s">
        <v>398</v>
      </c>
      <c r="C118" s="202">
        <f>SUM(C119:C121)</f>
        <v>0</v>
      </c>
      <c r="D118" s="202">
        <f>SUM(D119:D121)</f>
        <v>0</v>
      </c>
      <c r="E118" s="79">
        <f>SUM(E119:E121)</f>
        <v>0</v>
      </c>
    </row>
    <row r="119" spans="1:5" s="21" customFormat="1" ht="12" hidden="1" customHeight="1">
      <c r="A119" s="73" t="s">
        <v>399</v>
      </c>
      <c r="B119" s="74" t="s">
        <v>402</v>
      </c>
      <c r="C119" s="203"/>
      <c r="D119" s="203"/>
      <c r="E119" s="81"/>
    </row>
    <row r="120" spans="1:5" s="21" customFormat="1" ht="12" hidden="1" customHeight="1">
      <c r="A120" s="71" t="s">
        <v>400</v>
      </c>
      <c r="B120" s="68" t="s">
        <v>446</v>
      </c>
      <c r="C120" s="203"/>
      <c r="D120" s="203"/>
      <c r="E120" s="81"/>
    </row>
    <row r="121" spans="1:5" s="21" customFormat="1" ht="12" hidden="1" customHeight="1">
      <c r="A121" s="75" t="s">
        <v>401</v>
      </c>
      <c r="B121" s="76" t="s">
        <v>447</v>
      </c>
      <c r="C121" s="206"/>
      <c r="D121" s="206"/>
      <c r="E121" s="83"/>
    </row>
    <row r="122" spans="1:5" s="21" customFormat="1" ht="12" hidden="1" customHeight="1">
      <c r="A122" s="72" t="s">
        <v>405</v>
      </c>
      <c r="B122" s="499" t="s">
        <v>406</v>
      </c>
      <c r="C122" s="209"/>
      <c r="D122" s="209"/>
      <c r="E122" s="210"/>
    </row>
    <row r="123" spans="1:5" s="21" customFormat="1" ht="12" customHeight="1" thickBot="1">
      <c r="A123" s="500" t="s">
        <v>414</v>
      </c>
      <c r="B123" s="499" t="s">
        <v>413</v>
      </c>
      <c r="C123" s="209">
        <f>SUM(C118+C122)</f>
        <v>0</v>
      </c>
      <c r="D123" s="209">
        <f>SUM(D118+D122)</f>
        <v>0</v>
      </c>
      <c r="E123" s="210">
        <f>SUM(E118+E122)</f>
        <v>0</v>
      </c>
    </row>
    <row r="124" spans="1:5" s="21" customFormat="1" ht="12" customHeight="1" thickBot="1">
      <c r="A124" s="500" t="s">
        <v>415</v>
      </c>
      <c r="B124" s="499" t="s">
        <v>407</v>
      </c>
      <c r="C124" s="209"/>
      <c r="D124" s="209"/>
      <c r="E124" s="210"/>
    </row>
    <row r="125" spans="1:5" s="21" customFormat="1" ht="12" customHeight="1" thickBot="1">
      <c r="A125" s="500" t="s">
        <v>416</v>
      </c>
      <c r="B125" s="499" t="s">
        <v>408</v>
      </c>
      <c r="C125" s="209"/>
      <c r="D125" s="209"/>
      <c r="E125" s="210"/>
    </row>
    <row r="126" spans="1:5" s="21" customFormat="1" ht="12" customHeight="1" thickBot="1">
      <c r="A126" s="70" t="s">
        <v>33</v>
      </c>
      <c r="B126" s="140" t="s">
        <v>409</v>
      </c>
      <c r="C126" s="211">
        <f>SUM(C123:C125)</f>
        <v>0</v>
      </c>
      <c r="D126" s="211">
        <f>SUM(D123:D125)</f>
        <v>0</v>
      </c>
      <c r="E126" s="85">
        <f>SUM(E123:E125)</f>
        <v>0</v>
      </c>
    </row>
    <row r="127" spans="1:5" s="1" customFormat="1" ht="28.5" customHeight="1" thickBot="1">
      <c r="A127" s="77" t="s">
        <v>12</v>
      </c>
      <c r="B127" s="141" t="s">
        <v>417</v>
      </c>
      <c r="C127" s="585">
        <f>SUM(C117+C126)</f>
        <v>221238527</v>
      </c>
      <c r="D127" s="585">
        <f>SUM(D117+D126)</f>
        <v>221238527</v>
      </c>
      <c r="E127" s="586">
        <f>SUM(E117+E126)</f>
        <v>209805493</v>
      </c>
    </row>
    <row r="129" spans="1:5" ht="13.5">
      <c r="B129" s="850" t="s">
        <v>722</v>
      </c>
    </row>
    <row r="130" spans="1:5">
      <c r="B130" s="846" t="s">
        <v>699</v>
      </c>
      <c r="C130" s="846"/>
      <c r="D130" s="846"/>
      <c r="E130" s="846">
        <v>28</v>
      </c>
    </row>
    <row r="131" spans="1:5">
      <c r="B131" s="846" t="s">
        <v>700</v>
      </c>
      <c r="C131" s="846"/>
      <c r="D131" s="846"/>
      <c r="E131" s="846">
        <v>2</v>
      </c>
    </row>
    <row r="132" spans="1:5" s="849" customFormat="1">
      <c r="A132" s="847"/>
      <c r="B132" s="848" t="s">
        <v>697</v>
      </c>
      <c r="C132" s="848"/>
      <c r="D132" s="848"/>
      <c r="E132" s="848">
        <f>SUM(E130:E131)</f>
        <v>30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8"/>
  <sheetViews>
    <sheetView tabSelected="1" view="pageLayout" topLeftCell="A43" workbookViewId="0">
      <selection activeCell="G121" sqref="G121"/>
    </sheetView>
  </sheetViews>
  <sheetFormatPr defaultRowHeight="15.75"/>
  <cols>
    <col min="1" max="1" width="9.5" style="144" customWidth="1"/>
    <col min="2" max="2" width="60.83203125" style="144" customWidth="1"/>
    <col min="3" max="5" width="15.83203125" style="145" customWidth="1"/>
    <col min="6" max="16384" width="9.33203125" style="21"/>
  </cols>
  <sheetData>
    <row r="1" spans="1:5" ht="15.95" customHeight="1">
      <c r="A1" s="342" t="s">
        <v>0</v>
      </c>
      <c r="B1" s="342"/>
      <c r="C1" s="342"/>
      <c r="D1" s="342"/>
      <c r="E1" s="342"/>
    </row>
    <row r="2" spans="1:5" ht="15.95" customHeight="1" thickBot="1">
      <c r="A2" s="148" t="s">
        <v>1</v>
      </c>
      <c r="B2" s="148"/>
      <c r="C2" s="87"/>
      <c r="D2" s="87"/>
      <c r="E2" s="87" t="s">
        <v>655</v>
      </c>
    </row>
    <row r="3" spans="1:5" ht="15.95" customHeight="1">
      <c r="A3" s="1210" t="s">
        <v>271</v>
      </c>
      <c r="B3" s="1208" t="s">
        <v>4</v>
      </c>
      <c r="C3" s="1212" t="s">
        <v>869</v>
      </c>
      <c r="D3" s="1213"/>
      <c r="E3" s="1214"/>
    </row>
    <row r="4" spans="1:5" ht="38.1" customHeight="1" thickBot="1">
      <c r="A4" s="1211"/>
      <c r="B4" s="1209"/>
      <c r="C4" s="151" t="s">
        <v>5</v>
      </c>
      <c r="D4" s="151" t="s">
        <v>6</v>
      </c>
      <c r="E4" s="152" t="s">
        <v>7</v>
      </c>
    </row>
    <row r="5" spans="1:5" s="22" customFormat="1" ht="12" customHeight="1" thickBot="1">
      <c r="A5" s="460">
        <v>1</v>
      </c>
      <c r="B5" s="462">
        <v>2</v>
      </c>
      <c r="C5" s="458">
        <v>3</v>
      </c>
      <c r="D5" s="19">
        <v>4</v>
      </c>
      <c r="E5" s="20">
        <v>5</v>
      </c>
    </row>
    <row r="6" spans="1:5" s="1" customFormat="1" ht="12" customHeight="1" thickBot="1">
      <c r="A6" s="461" t="s">
        <v>8</v>
      </c>
      <c r="B6" s="463" t="s">
        <v>353</v>
      </c>
      <c r="C6" s="459">
        <f>SUM(C7:C13)</f>
        <v>817600022</v>
      </c>
      <c r="D6" s="459">
        <f>SUM(D7:D13)</f>
        <v>933704121</v>
      </c>
      <c r="E6" s="502">
        <f>SUM(E7:E13)</f>
        <v>933703586</v>
      </c>
    </row>
    <row r="7" spans="1:5" s="1" customFormat="1" ht="12" customHeight="1">
      <c r="A7" s="436" t="s">
        <v>272</v>
      </c>
      <c r="B7" s="437" t="s">
        <v>273</v>
      </c>
      <c r="C7" s="534">
        <v>216365044</v>
      </c>
      <c r="D7" s="534">
        <v>236410164</v>
      </c>
      <c r="E7" s="534">
        <v>236410164</v>
      </c>
    </row>
    <row r="8" spans="1:5" s="1" customFormat="1" ht="12" customHeight="1">
      <c r="A8" s="439" t="s">
        <v>274</v>
      </c>
      <c r="B8" s="440" t="s">
        <v>354</v>
      </c>
      <c r="C8" s="441">
        <v>287872260</v>
      </c>
      <c r="D8" s="441">
        <v>348095205</v>
      </c>
      <c r="E8" s="441">
        <v>348095205</v>
      </c>
    </row>
    <row r="9" spans="1:5" s="1" customFormat="1" ht="12.75">
      <c r="A9" s="439" t="s">
        <v>729</v>
      </c>
      <c r="B9" s="440" t="s">
        <v>731</v>
      </c>
      <c r="C9" s="441">
        <v>142063704</v>
      </c>
      <c r="D9" s="441">
        <v>160352658</v>
      </c>
      <c r="E9" s="441">
        <v>160352658</v>
      </c>
    </row>
    <row r="10" spans="1:5" s="1" customFormat="1" ht="12.75">
      <c r="A10" s="439" t="s">
        <v>728</v>
      </c>
      <c r="B10" s="440" t="s">
        <v>730</v>
      </c>
      <c r="C10" s="441">
        <v>151324043</v>
      </c>
      <c r="D10" s="441">
        <v>142392873</v>
      </c>
      <c r="E10" s="441">
        <v>142392873</v>
      </c>
    </row>
    <row r="11" spans="1:5" s="1" customFormat="1" ht="12" customHeight="1">
      <c r="A11" s="439" t="s">
        <v>277</v>
      </c>
      <c r="B11" s="440" t="s">
        <v>278</v>
      </c>
      <c r="C11" s="441">
        <v>19974971</v>
      </c>
      <c r="D11" s="441">
        <v>21948971</v>
      </c>
      <c r="E11" s="441">
        <v>21948971</v>
      </c>
    </row>
    <row r="12" spans="1:5" s="1" customFormat="1" ht="12" customHeight="1">
      <c r="A12" s="439" t="s">
        <v>279</v>
      </c>
      <c r="B12" s="440" t="s">
        <v>665</v>
      </c>
      <c r="C12" s="441"/>
      <c r="D12" s="441">
        <v>21676930</v>
      </c>
      <c r="E12" s="699">
        <v>21676395</v>
      </c>
    </row>
    <row r="13" spans="1:5" s="1" customFormat="1" ht="12" customHeight="1" thickBot="1">
      <c r="A13" s="449" t="s">
        <v>280</v>
      </c>
      <c r="B13" s="450" t="s">
        <v>629</v>
      </c>
      <c r="C13" s="451"/>
      <c r="D13" s="536">
        <v>2827320</v>
      </c>
      <c r="E13" s="536">
        <v>2827320</v>
      </c>
    </row>
    <row r="14" spans="1:5" s="1" customFormat="1" ht="12" customHeight="1" thickBot="1">
      <c r="A14" s="455" t="s">
        <v>9</v>
      </c>
      <c r="B14" s="456" t="s">
        <v>361</v>
      </c>
      <c r="C14" s="457">
        <f>SUM(C15:C19)</f>
        <v>174029178</v>
      </c>
      <c r="D14" s="457">
        <f>SUM(D15:D19)</f>
        <v>173894585</v>
      </c>
      <c r="E14" s="687">
        <f>SUM(E15:E19)</f>
        <v>146706668</v>
      </c>
    </row>
    <row r="15" spans="1:5" s="1" customFormat="1" ht="12" customHeight="1">
      <c r="A15" s="452" t="s">
        <v>281</v>
      </c>
      <c r="B15" s="453" t="s">
        <v>282</v>
      </c>
      <c r="C15" s="454"/>
      <c r="D15" s="454"/>
      <c r="E15" s="804"/>
    </row>
    <row r="16" spans="1:5" s="1" customFormat="1" ht="12" customHeight="1">
      <c r="A16" s="439" t="s">
        <v>283</v>
      </c>
      <c r="B16" s="440" t="s">
        <v>357</v>
      </c>
      <c r="C16" s="441"/>
      <c r="D16" s="441"/>
      <c r="E16" s="699"/>
    </row>
    <row r="17" spans="1:5" s="1" customFormat="1" ht="12" customHeight="1">
      <c r="A17" s="439" t="s">
        <v>284</v>
      </c>
      <c r="B17" s="440" t="s">
        <v>358</v>
      </c>
      <c r="C17" s="441"/>
      <c r="D17" s="441"/>
      <c r="E17" s="699"/>
    </row>
    <row r="18" spans="1:5" s="1" customFormat="1" ht="12" customHeight="1">
      <c r="A18" s="439" t="s">
        <v>285</v>
      </c>
      <c r="B18" s="440" t="s">
        <v>359</v>
      </c>
      <c r="C18" s="441"/>
      <c r="D18" s="441"/>
      <c r="E18" s="699"/>
    </row>
    <row r="19" spans="1:5" s="1" customFormat="1" ht="12" customHeight="1" thickBot="1">
      <c r="A19" s="439" t="s">
        <v>286</v>
      </c>
      <c r="B19" s="440" t="s">
        <v>360</v>
      </c>
      <c r="C19" s="441">
        <v>174029178</v>
      </c>
      <c r="D19" s="441">
        <v>173894585</v>
      </c>
      <c r="E19" s="733">
        <v>146706668</v>
      </c>
    </row>
    <row r="20" spans="1:5" s="1" customFormat="1" ht="12" customHeight="1" thickBot="1">
      <c r="A20" s="455" t="s">
        <v>10</v>
      </c>
      <c r="B20" s="466" t="s">
        <v>362</v>
      </c>
      <c r="C20" s="457">
        <f>SUM(C21:C25)</f>
        <v>842517185</v>
      </c>
      <c r="D20" s="457">
        <f>SUM(D21:D25)</f>
        <v>823727089</v>
      </c>
      <c r="E20" s="687">
        <f>SUM(E21:E25)</f>
        <v>371362884</v>
      </c>
    </row>
    <row r="21" spans="1:5" s="1" customFormat="1" ht="12" customHeight="1">
      <c r="A21" s="452" t="s">
        <v>287</v>
      </c>
      <c r="B21" s="453" t="s">
        <v>288</v>
      </c>
      <c r="C21" s="477"/>
      <c r="D21" s="477"/>
      <c r="E21" s="680"/>
    </row>
    <row r="22" spans="1:5" s="1" customFormat="1" ht="12" customHeight="1">
      <c r="A22" s="439" t="s">
        <v>289</v>
      </c>
      <c r="B22" s="440" t="s">
        <v>363</v>
      </c>
      <c r="C22" s="442"/>
      <c r="D22" s="442"/>
      <c r="E22" s="805"/>
    </row>
    <row r="23" spans="1:5" s="1" customFormat="1" ht="12" customHeight="1">
      <c r="A23" s="439" t="s">
        <v>290</v>
      </c>
      <c r="B23" s="571" t="s">
        <v>653</v>
      </c>
      <c r="C23" s="441"/>
      <c r="D23" s="441"/>
      <c r="E23" s="699"/>
    </row>
    <row r="24" spans="1:5" s="1" customFormat="1" ht="12" customHeight="1">
      <c r="A24" s="449" t="s">
        <v>291</v>
      </c>
      <c r="B24" s="572" t="s">
        <v>654</v>
      </c>
      <c r="C24" s="464"/>
      <c r="D24" s="464"/>
      <c r="E24" s="710"/>
    </row>
    <row r="25" spans="1:5" s="1" customFormat="1" ht="12" customHeight="1" thickBot="1">
      <c r="A25" s="487" t="s">
        <v>292</v>
      </c>
      <c r="B25" s="787" t="s">
        <v>366</v>
      </c>
      <c r="C25" s="203">
        <v>842517185</v>
      </c>
      <c r="D25" s="203">
        <v>823727089</v>
      </c>
      <c r="E25" s="739">
        <v>371362884</v>
      </c>
    </row>
    <row r="26" spans="1:5" s="1" customFormat="1" ht="12" customHeight="1" thickBot="1">
      <c r="A26" s="455" t="s">
        <v>11</v>
      </c>
      <c r="B26" s="466" t="s">
        <v>373</v>
      </c>
      <c r="C26" s="457">
        <f>SUM(C28+C30+C35)</f>
        <v>10800000</v>
      </c>
      <c r="D26" s="457">
        <f>SUM(D28+D30+D35)</f>
        <v>10800000</v>
      </c>
      <c r="E26" s="687">
        <f>SUM(E28+E30+E35)</f>
        <v>7105519</v>
      </c>
    </row>
    <row r="27" spans="1:5" s="1" customFormat="1" ht="12" customHeight="1">
      <c r="A27" s="452" t="s">
        <v>293</v>
      </c>
      <c r="B27" s="453" t="s">
        <v>294</v>
      </c>
      <c r="C27" s="454">
        <f>SUM(C32+C29)</f>
        <v>0</v>
      </c>
      <c r="D27" s="454">
        <f>SUM(D32+D29)</f>
        <v>0</v>
      </c>
      <c r="E27" s="804">
        <f>SUM(E32+E29)</f>
        <v>0</v>
      </c>
    </row>
    <row r="28" spans="1:5" s="1" customFormat="1" ht="12" customHeight="1">
      <c r="A28" s="439" t="s">
        <v>295</v>
      </c>
      <c r="B28" s="440" t="s">
        <v>296</v>
      </c>
      <c r="C28" s="444">
        <f>SUM(C29)</f>
        <v>0</v>
      </c>
      <c r="D28" s="444">
        <f>SUM(D29)</f>
        <v>0</v>
      </c>
      <c r="E28" s="681">
        <f>SUM(E29)</f>
        <v>0</v>
      </c>
    </row>
    <row r="29" spans="1:5" s="470" customFormat="1" ht="12" customHeight="1">
      <c r="A29" s="467" t="s">
        <v>295</v>
      </c>
      <c r="B29" s="468" t="s">
        <v>367</v>
      </c>
      <c r="C29" s="469"/>
      <c r="D29" s="469"/>
      <c r="E29" s="806"/>
    </row>
    <row r="30" spans="1:5" s="1" customFormat="1" ht="12" customHeight="1">
      <c r="A30" s="439" t="s">
        <v>370</v>
      </c>
      <c r="B30" s="471" t="s">
        <v>371</v>
      </c>
      <c r="C30" s="444"/>
      <c r="D30" s="444"/>
      <c r="E30" s="681"/>
    </row>
    <row r="31" spans="1:5" s="1" customFormat="1" ht="12" customHeight="1">
      <c r="A31" s="439" t="s">
        <v>297</v>
      </c>
      <c r="B31" s="472" t="s">
        <v>372</v>
      </c>
      <c r="C31" s="444"/>
      <c r="D31" s="444"/>
      <c r="E31" s="681"/>
    </row>
    <row r="32" spans="1:5" s="470" customFormat="1" ht="12" customHeight="1">
      <c r="A32" s="467" t="s">
        <v>297</v>
      </c>
      <c r="B32" s="473" t="s">
        <v>368</v>
      </c>
      <c r="C32" s="469"/>
      <c r="D32" s="469"/>
      <c r="E32" s="806"/>
    </row>
    <row r="33" spans="1:5" s="1" customFormat="1" ht="12" customHeight="1">
      <c r="A33" s="439" t="s">
        <v>298</v>
      </c>
      <c r="B33" s="474" t="s">
        <v>299</v>
      </c>
      <c r="C33" s="706"/>
      <c r="D33" s="706"/>
      <c r="E33" s="909"/>
    </row>
    <row r="34" spans="1:5" s="1" customFormat="1" ht="12" customHeight="1">
      <c r="A34" s="439" t="s">
        <v>300</v>
      </c>
      <c r="B34" s="474" t="s">
        <v>301</v>
      </c>
      <c r="C34" s="445"/>
      <c r="D34" s="445"/>
      <c r="E34" s="709"/>
    </row>
    <row r="35" spans="1:5" s="1" customFormat="1" ht="12" customHeight="1" thickBot="1">
      <c r="A35" s="449" t="s">
        <v>302</v>
      </c>
      <c r="B35" s="450" t="s">
        <v>303</v>
      </c>
      <c r="C35" s="476">
        <v>10800000</v>
      </c>
      <c r="D35" s="476">
        <v>10800000</v>
      </c>
      <c r="E35" s="515">
        <v>7105519</v>
      </c>
    </row>
    <row r="36" spans="1:5" s="1" customFormat="1" ht="12" customHeight="1" thickBot="1">
      <c r="A36" s="455" t="s">
        <v>12</v>
      </c>
      <c r="B36" s="466" t="s">
        <v>374</v>
      </c>
      <c r="C36" s="478">
        <f>SUM(C37:C46)</f>
        <v>60148284</v>
      </c>
      <c r="D36" s="478">
        <f>SUM(D37:D46)</f>
        <v>60148284</v>
      </c>
      <c r="E36" s="698">
        <f>SUM(E37:E45)</f>
        <v>61550160</v>
      </c>
    </row>
    <row r="37" spans="1:5" s="1" customFormat="1" ht="12" customHeight="1">
      <c r="A37" s="452" t="s">
        <v>304</v>
      </c>
      <c r="B37" s="453" t="s">
        <v>305</v>
      </c>
      <c r="C37" s="477"/>
      <c r="D37" s="477"/>
      <c r="E37" s="517"/>
    </row>
    <row r="38" spans="1:5" s="1" customFormat="1" ht="12" customHeight="1">
      <c r="A38" s="439" t="s">
        <v>306</v>
      </c>
      <c r="B38" s="440" t="s">
        <v>307</v>
      </c>
      <c r="C38" s="444">
        <v>35484783</v>
      </c>
      <c r="D38" s="444">
        <v>35484783</v>
      </c>
      <c r="E38" s="688">
        <v>20878269</v>
      </c>
    </row>
    <row r="39" spans="1:5" s="1" customFormat="1" ht="12" customHeight="1">
      <c r="A39" s="439" t="s">
        <v>308</v>
      </c>
      <c r="B39" s="440" t="s">
        <v>309</v>
      </c>
      <c r="C39" s="444">
        <v>4589506</v>
      </c>
      <c r="D39" s="444">
        <v>4589506</v>
      </c>
      <c r="E39" s="688">
        <v>19931565</v>
      </c>
    </row>
    <row r="40" spans="1:5" s="1" customFormat="1" ht="12" customHeight="1">
      <c r="A40" s="439" t="s">
        <v>310</v>
      </c>
      <c r="B40" s="440" t="s">
        <v>311</v>
      </c>
      <c r="C40" s="445"/>
      <c r="D40" s="445"/>
      <c r="E40" s="1047"/>
    </row>
    <row r="41" spans="1:5" s="1" customFormat="1" ht="12" customHeight="1">
      <c r="A41" s="439" t="s">
        <v>312</v>
      </c>
      <c r="B41" s="440" t="s">
        <v>313</v>
      </c>
      <c r="C41" s="444">
        <v>13445714</v>
      </c>
      <c r="D41" s="444">
        <v>13445714</v>
      </c>
      <c r="E41" s="688">
        <v>13327325</v>
      </c>
    </row>
    <row r="42" spans="1:5" s="1" customFormat="1" ht="12" customHeight="1">
      <c r="A42" s="439" t="s">
        <v>314</v>
      </c>
      <c r="B42" s="440" t="s">
        <v>315</v>
      </c>
      <c r="C42" s="444">
        <v>6628281</v>
      </c>
      <c r="D42" s="444">
        <v>6628281</v>
      </c>
      <c r="E42" s="688">
        <v>7369862</v>
      </c>
    </row>
    <row r="43" spans="1:5" s="1" customFormat="1" ht="12" customHeight="1">
      <c r="A43" s="439" t="s">
        <v>316</v>
      </c>
      <c r="B43" s="440" t="s">
        <v>317</v>
      </c>
      <c r="C43" s="444"/>
      <c r="D43" s="444"/>
      <c r="E43" s="688"/>
    </row>
    <row r="44" spans="1:5" s="1" customFormat="1" ht="12" customHeight="1">
      <c r="A44" s="439" t="s">
        <v>318</v>
      </c>
      <c r="B44" s="440" t="s">
        <v>319</v>
      </c>
      <c r="C44" s="444"/>
      <c r="D44" s="444"/>
      <c r="E44" s="688">
        <v>139</v>
      </c>
    </row>
    <row r="45" spans="1:5" s="1" customFormat="1" ht="12" customHeight="1">
      <c r="A45" s="439" t="s">
        <v>322</v>
      </c>
      <c r="B45" s="440" t="s">
        <v>630</v>
      </c>
      <c r="C45" s="444"/>
      <c r="D45" s="444"/>
      <c r="E45" s="1050">
        <v>43000</v>
      </c>
    </row>
    <row r="46" spans="1:5" s="1" customFormat="1" ht="12" customHeight="1" thickBot="1">
      <c r="A46" s="449" t="s">
        <v>641</v>
      </c>
      <c r="B46" s="450" t="s">
        <v>323</v>
      </c>
      <c r="C46" s="476"/>
      <c r="D46" s="476"/>
      <c r="E46" s="801">
        <v>6550056</v>
      </c>
    </row>
    <row r="47" spans="1:5" s="1" customFormat="1" ht="12" customHeight="1" thickBot="1">
      <c r="A47" s="455" t="s">
        <v>13</v>
      </c>
      <c r="B47" s="466" t="s">
        <v>375</v>
      </c>
      <c r="C47" s="478">
        <v>108247394</v>
      </c>
      <c r="D47" s="478">
        <v>105227338</v>
      </c>
      <c r="E47" s="1121"/>
    </row>
    <row r="48" spans="1:5" s="1" customFormat="1" ht="12" customHeight="1">
      <c r="A48" s="452" t="s">
        <v>325</v>
      </c>
      <c r="B48" s="453" t="s">
        <v>326</v>
      </c>
      <c r="C48" s="481"/>
      <c r="D48" s="481"/>
      <c r="E48" s="1051"/>
    </row>
    <row r="49" spans="1:5" s="1" customFormat="1" ht="12" customHeight="1">
      <c r="A49" s="439" t="s">
        <v>327</v>
      </c>
      <c r="B49" s="440" t="s">
        <v>328</v>
      </c>
      <c r="C49" s="444">
        <v>108247394</v>
      </c>
      <c r="D49" s="444">
        <v>105227338</v>
      </c>
      <c r="E49" s="688"/>
    </row>
    <row r="50" spans="1:5" s="1" customFormat="1" ht="12" customHeight="1">
      <c r="A50" s="439" t="s">
        <v>329</v>
      </c>
      <c r="B50" s="440" t="s">
        <v>330</v>
      </c>
      <c r="C50" s="444"/>
      <c r="D50" s="444"/>
      <c r="E50" s="688"/>
    </row>
    <row r="51" spans="1:5" s="1" customFormat="1" ht="12" customHeight="1">
      <c r="A51" s="439" t="s">
        <v>331</v>
      </c>
      <c r="B51" s="440" t="s">
        <v>332</v>
      </c>
      <c r="C51" s="444"/>
      <c r="D51" s="444"/>
      <c r="E51" s="688"/>
    </row>
    <row r="52" spans="1:5" s="1" customFormat="1" ht="13.5" thickBot="1">
      <c r="A52" s="449" t="s">
        <v>333</v>
      </c>
      <c r="B52" s="450" t="s">
        <v>334</v>
      </c>
      <c r="C52" s="480"/>
      <c r="D52" s="480"/>
      <c r="E52" s="801"/>
    </row>
    <row r="53" spans="1:5" s="1" customFormat="1" ht="12" customHeight="1" thickBot="1">
      <c r="A53" s="455" t="s">
        <v>14</v>
      </c>
      <c r="B53" s="466" t="s">
        <v>381</v>
      </c>
      <c r="C53" s="482">
        <f>SUM(C54:C56)</f>
        <v>0</v>
      </c>
      <c r="D53" s="482">
        <f>SUM(D54:D56)</f>
        <v>0</v>
      </c>
      <c r="E53" s="807">
        <f>SUM(E54:E56)</f>
        <v>40000</v>
      </c>
    </row>
    <row r="54" spans="1:5" s="1" customFormat="1" ht="12" customHeight="1">
      <c r="A54" s="452" t="s">
        <v>335</v>
      </c>
      <c r="B54" s="453" t="s">
        <v>376</v>
      </c>
      <c r="C54" s="481"/>
      <c r="D54" s="481"/>
      <c r="E54" s="714"/>
    </row>
    <row r="55" spans="1:5" s="1" customFormat="1" ht="12" customHeight="1">
      <c r="A55" s="439" t="s">
        <v>378</v>
      </c>
      <c r="B55" s="440" t="s">
        <v>377</v>
      </c>
      <c r="C55" s="445"/>
      <c r="D55" s="445"/>
      <c r="E55" s="709"/>
    </row>
    <row r="56" spans="1:5" s="1" customFormat="1" ht="12" customHeight="1">
      <c r="A56" s="439" t="s">
        <v>671</v>
      </c>
      <c r="B56" s="440" t="s">
        <v>336</v>
      </c>
      <c r="C56" s="444"/>
      <c r="D56" s="444"/>
      <c r="E56" s="688">
        <v>40000</v>
      </c>
    </row>
    <row r="57" spans="1:5" s="470" customFormat="1" ht="12" customHeight="1" thickBot="1">
      <c r="A57" s="483" t="s">
        <v>671</v>
      </c>
      <c r="B57" s="484" t="s">
        <v>380</v>
      </c>
      <c r="C57" s="485"/>
      <c r="D57" s="485"/>
      <c r="E57" s="715"/>
    </row>
    <row r="58" spans="1:5" s="1" customFormat="1" ht="12" customHeight="1" thickBot="1">
      <c r="A58" s="455" t="s">
        <v>15</v>
      </c>
      <c r="B58" s="456" t="s">
        <v>387</v>
      </c>
      <c r="C58" s="478">
        <f>SUM(C59:C61)</f>
        <v>0</v>
      </c>
      <c r="D58" s="478">
        <f>SUM(D59:D61)</f>
        <v>0</v>
      </c>
      <c r="E58" s="698">
        <f>SUM(E59:E61)</f>
        <v>0</v>
      </c>
    </row>
    <row r="59" spans="1:5" s="1" customFormat="1" ht="12" customHeight="1">
      <c r="A59" s="452" t="s">
        <v>337</v>
      </c>
      <c r="B59" s="453" t="s">
        <v>382</v>
      </c>
      <c r="C59" s="477"/>
      <c r="D59" s="477"/>
      <c r="E59" s="680"/>
    </row>
    <row r="60" spans="1:5" s="1" customFormat="1" ht="12" customHeight="1">
      <c r="A60" s="439" t="s">
        <v>384</v>
      </c>
      <c r="B60" s="440" t="s">
        <v>383</v>
      </c>
      <c r="C60" s="444"/>
      <c r="D60" s="444"/>
      <c r="E60" s="681"/>
    </row>
    <row r="61" spans="1:5" s="1" customFormat="1" ht="12" customHeight="1" thickBot="1">
      <c r="A61" s="439" t="s">
        <v>613</v>
      </c>
      <c r="B61" s="440" t="s">
        <v>338</v>
      </c>
      <c r="C61" s="445"/>
      <c r="D61" s="445"/>
      <c r="E61" s="709"/>
    </row>
    <row r="62" spans="1:5" s="1" customFormat="1" ht="12" customHeight="1" thickBot="1">
      <c r="A62" s="455" t="s">
        <v>35</v>
      </c>
      <c r="B62" s="466" t="s">
        <v>388</v>
      </c>
      <c r="C62" s="580">
        <f>SUM(C6+C14+C20+C26+C36+C47+C53+C58)</f>
        <v>2013342063</v>
      </c>
      <c r="D62" s="580">
        <f>SUM(D6+D14+D20+D26+D36+D47+D53+D58)</f>
        <v>2107501417</v>
      </c>
      <c r="E62" s="672">
        <f>SUM(E6+E14+E20+E26+E36+E46+E53+E58)</f>
        <v>1527018873</v>
      </c>
    </row>
    <row r="63" spans="1:5" s="1" customFormat="1" ht="12" customHeight="1">
      <c r="A63" s="492" t="s">
        <v>390</v>
      </c>
      <c r="B63" s="491" t="s">
        <v>339</v>
      </c>
      <c r="C63" s="465">
        <f>SUM(C64:C66)</f>
        <v>0</v>
      </c>
      <c r="D63" s="477">
        <f>SUM(D64:D66)</f>
        <v>0</v>
      </c>
      <c r="E63" s="680">
        <f>SUM(E64:E66)</f>
        <v>0</v>
      </c>
    </row>
    <row r="64" spans="1:5" s="1" customFormat="1" ht="12" customHeight="1">
      <c r="A64" s="439" t="s">
        <v>340</v>
      </c>
      <c r="B64" s="440" t="s">
        <v>341</v>
      </c>
      <c r="C64" s="444"/>
      <c r="D64" s="444"/>
      <c r="E64" s="681"/>
    </row>
    <row r="65" spans="1:5" s="1" customFormat="1" ht="12" customHeight="1">
      <c r="A65" s="439" t="s">
        <v>342</v>
      </c>
      <c r="B65" s="440" t="s">
        <v>343</v>
      </c>
      <c r="C65" s="444"/>
      <c r="D65" s="444"/>
      <c r="E65" s="681"/>
    </row>
    <row r="66" spans="1:5" s="1" customFormat="1" ht="12" customHeight="1">
      <c r="A66" s="439" t="s">
        <v>344</v>
      </c>
      <c r="B66" s="447" t="s">
        <v>345</v>
      </c>
      <c r="C66" s="446">
        <f>+C53+C54</f>
        <v>0</v>
      </c>
      <c r="D66" s="446"/>
      <c r="E66" s="682"/>
    </row>
    <row r="67" spans="1:5" s="1" customFormat="1" ht="12" customHeight="1">
      <c r="A67" s="492" t="s">
        <v>391</v>
      </c>
      <c r="B67" s="443" t="s">
        <v>346</v>
      </c>
      <c r="C67" s="448"/>
      <c r="D67" s="448"/>
      <c r="E67" s="683"/>
    </row>
    <row r="68" spans="1:5" s="1" customFormat="1" ht="12" customHeight="1">
      <c r="A68" s="492" t="s">
        <v>392</v>
      </c>
      <c r="B68" s="443" t="s">
        <v>347</v>
      </c>
      <c r="C68" s="448">
        <f>SUM(C69:C70)</f>
        <v>518350704</v>
      </c>
      <c r="D68" s="448">
        <f>SUM(D69:D70)</f>
        <v>518511355</v>
      </c>
      <c r="E68" s="683">
        <f>SUM(E69:E70)</f>
        <v>518511355</v>
      </c>
    </row>
    <row r="69" spans="1:5" s="1" customFormat="1" ht="12" customHeight="1">
      <c r="A69" s="439" t="s">
        <v>348</v>
      </c>
      <c r="B69" s="440" t="s">
        <v>349</v>
      </c>
      <c r="C69" s="543">
        <v>518350704</v>
      </c>
      <c r="D69" s="543">
        <v>518511355</v>
      </c>
      <c r="E69" s="543">
        <v>518511355</v>
      </c>
    </row>
    <row r="70" spans="1:5" s="1" customFormat="1" ht="12" customHeight="1">
      <c r="A70" s="449" t="s">
        <v>350</v>
      </c>
      <c r="B70" s="450" t="s">
        <v>351</v>
      </c>
      <c r="C70" s="448"/>
      <c r="D70" s="543"/>
      <c r="E70" s="691"/>
    </row>
    <row r="71" spans="1:5" s="593" customFormat="1" ht="12" customHeight="1" thickBot="1">
      <c r="A71" s="591" t="s">
        <v>448</v>
      </c>
      <c r="B71" s="592" t="s">
        <v>543</v>
      </c>
      <c r="C71" s="545">
        <v>35000000</v>
      </c>
      <c r="D71" s="545">
        <v>35000000</v>
      </c>
      <c r="E71" s="674">
        <v>34880940</v>
      </c>
    </row>
    <row r="72" spans="1:5" s="1" customFormat="1" ht="12" customHeight="1" thickBot="1">
      <c r="A72" s="991" t="s">
        <v>393</v>
      </c>
      <c r="B72" s="992" t="s">
        <v>394</v>
      </c>
      <c r="C72" s="208">
        <f>SUM(C63+C67+C68+C71)</f>
        <v>553350704</v>
      </c>
      <c r="D72" s="208">
        <f>SUM(D63+D67+D68+D71)</f>
        <v>553511355</v>
      </c>
      <c r="E72" s="936">
        <f>SUM(E63+E67+E68+E71)</f>
        <v>553392295</v>
      </c>
    </row>
    <row r="73" spans="1:5" s="1" customFormat="1" ht="12" customHeight="1" thickBot="1">
      <c r="A73" s="991" t="s">
        <v>410</v>
      </c>
      <c r="B73" s="992" t="s">
        <v>395</v>
      </c>
      <c r="C73" s="208"/>
      <c r="D73" s="208"/>
      <c r="E73" s="936"/>
    </row>
    <row r="74" spans="1:5" s="1" customFormat="1" ht="12" customHeight="1" thickBot="1">
      <c r="A74" s="991" t="s">
        <v>411</v>
      </c>
      <c r="B74" s="992" t="s">
        <v>396</v>
      </c>
      <c r="C74" s="208"/>
      <c r="D74" s="208"/>
      <c r="E74" s="936"/>
    </row>
    <row r="75" spans="1:5" s="1" customFormat="1" ht="12" customHeight="1" thickBot="1">
      <c r="A75" s="991" t="s">
        <v>16</v>
      </c>
      <c r="B75" s="993" t="s">
        <v>389</v>
      </c>
      <c r="C75" s="208">
        <f>SUM(C72:C74)</f>
        <v>553350704</v>
      </c>
      <c r="D75" s="208">
        <f>SUM(D72:D74)</f>
        <v>553511355</v>
      </c>
      <c r="E75" s="936">
        <f>SUM(E72:E74)</f>
        <v>553392295</v>
      </c>
    </row>
    <row r="76" spans="1:5" s="1" customFormat="1" ht="26.25" customHeight="1" thickBot="1">
      <c r="A76" s="991" t="s">
        <v>17</v>
      </c>
      <c r="B76" s="994" t="s">
        <v>412</v>
      </c>
      <c r="C76" s="803">
        <f>SUM(C62+C75)</f>
        <v>2566692767</v>
      </c>
      <c r="D76" s="938">
        <f>SUM(D62+D75)</f>
        <v>2661012772</v>
      </c>
      <c r="E76" s="937">
        <f>SUM(E62+E75)</f>
        <v>2080411168</v>
      </c>
    </row>
    <row r="77" spans="1:5" ht="16.5" customHeight="1">
      <c r="A77" s="342" t="s">
        <v>21</v>
      </c>
      <c r="B77" s="342"/>
      <c r="C77" s="342"/>
      <c r="D77" s="342"/>
      <c r="E77" s="342"/>
    </row>
    <row r="78" spans="1:5" s="89" customFormat="1" ht="16.5" customHeight="1" thickBot="1">
      <c r="A78" s="149" t="s">
        <v>22</v>
      </c>
      <c r="B78" s="342"/>
      <c r="C78" s="47"/>
      <c r="D78" s="47"/>
      <c r="E78" s="47" t="s">
        <v>632</v>
      </c>
    </row>
    <row r="79" spans="1:5" s="89" customFormat="1" ht="16.5" customHeight="1">
      <c r="A79" s="343" t="s">
        <v>3</v>
      </c>
      <c r="B79" s="345" t="s">
        <v>23</v>
      </c>
      <c r="C79" s="1212" t="s">
        <v>869</v>
      </c>
      <c r="D79" s="1213"/>
      <c r="E79" s="1214"/>
    </row>
    <row r="80" spans="1:5" ht="38.1" customHeight="1" thickBot="1">
      <c r="A80" s="344"/>
      <c r="B80" s="346"/>
      <c r="C80" s="151" t="s">
        <v>5</v>
      </c>
      <c r="D80" s="151" t="s">
        <v>6</v>
      </c>
      <c r="E80" s="152" t="s">
        <v>7</v>
      </c>
    </row>
    <row r="81" spans="1:5" s="22" customFormat="1" ht="12" customHeight="1" thickBot="1">
      <c r="A81" s="18">
        <v>1</v>
      </c>
      <c r="B81" s="19">
        <v>2</v>
      </c>
      <c r="C81" s="19">
        <v>3</v>
      </c>
      <c r="D81" s="19">
        <v>4</v>
      </c>
      <c r="E81" s="20">
        <v>5</v>
      </c>
    </row>
    <row r="82" spans="1:5" ht="12" customHeight="1" thickBot="1">
      <c r="A82" s="14" t="s">
        <v>8</v>
      </c>
      <c r="B82" s="17" t="s">
        <v>268</v>
      </c>
      <c r="C82" s="201">
        <f>+C83+C84+C85+C86+C87</f>
        <v>1268742126</v>
      </c>
      <c r="D82" s="201">
        <f>+D83+D84+D85+D86+D87</f>
        <v>1359516862</v>
      </c>
      <c r="E82" s="78">
        <f>+E83+E84+E85+E86+E87</f>
        <v>1257166496</v>
      </c>
    </row>
    <row r="83" spans="1:5" ht="12" customHeight="1">
      <c r="A83" s="11" t="s">
        <v>220</v>
      </c>
      <c r="B83" s="6" t="s">
        <v>24</v>
      </c>
      <c r="C83" s="204">
        <v>685861607</v>
      </c>
      <c r="D83" s="204">
        <v>732849905</v>
      </c>
      <c r="E83" s="80">
        <v>731842839</v>
      </c>
    </row>
    <row r="84" spans="1:5" ht="12" customHeight="1">
      <c r="A84" s="9" t="s">
        <v>221</v>
      </c>
      <c r="B84" s="5" t="s">
        <v>25</v>
      </c>
      <c r="C84" s="203">
        <v>103621757</v>
      </c>
      <c r="D84" s="203">
        <v>108011900</v>
      </c>
      <c r="E84" s="81">
        <v>100288306</v>
      </c>
    </row>
    <row r="85" spans="1:5" ht="12" customHeight="1">
      <c r="A85" s="9" t="s">
        <v>222</v>
      </c>
      <c r="B85" s="5" t="s">
        <v>26</v>
      </c>
      <c r="C85" s="206">
        <v>397357532</v>
      </c>
      <c r="D85" s="206">
        <v>423551370</v>
      </c>
      <c r="E85" s="83">
        <v>344887031</v>
      </c>
    </row>
    <row r="86" spans="1:5" ht="12" customHeight="1">
      <c r="A86" s="9" t="s">
        <v>223</v>
      </c>
      <c r="B86" s="7" t="s">
        <v>27</v>
      </c>
      <c r="C86" s="206">
        <v>65519143</v>
      </c>
      <c r="D86" s="206">
        <v>65519143</v>
      </c>
      <c r="E86" s="83">
        <v>64588296</v>
      </c>
    </row>
    <row r="87" spans="1:5" ht="12" customHeight="1">
      <c r="A87" s="9" t="s">
        <v>224</v>
      </c>
      <c r="B87" s="12" t="s">
        <v>28</v>
      </c>
      <c r="C87" s="206">
        <v>16382087</v>
      </c>
      <c r="D87" s="206">
        <v>29584544</v>
      </c>
      <c r="E87" s="83">
        <v>15560024</v>
      </c>
    </row>
    <row r="88" spans="1:5" s="418" customFormat="1" ht="12" customHeight="1">
      <c r="A88" s="416" t="s">
        <v>232</v>
      </c>
      <c r="B88" s="419" t="s">
        <v>226</v>
      </c>
      <c r="C88" s="402">
        <v>3660087</v>
      </c>
      <c r="D88" s="402">
        <v>18334488</v>
      </c>
      <c r="E88" s="403">
        <v>12518856</v>
      </c>
    </row>
    <row r="89" spans="1:5" s="418" customFormat="1" ht="12" customHeight="1">
      <c r="A89" s="416" t="s">
        <v>233</v>
      </c>
      <c r="B89" s="419" t="s">
        <v>227</v>
      </c>
      <c r="C89" s="402"/>
      <c r="D89" s="402"/>
      <c r="E89" s="403"/>
    </row>
    <row r="90" spans="1:5" s="418" customFormat="1" ht="12" customHeight="1">
      <c r="A90" s="416" t="s">
        <v>234</v>
      </c>
      <c r="B90" s="417" t="s">
        <v>228</v>
      </c>
      <c r="C90" s="402"/>
      <c r="D90" s="402"/>
      <c r="E90" s="403"/>
    </row>
    <row r="91" spans="1:5" s="418" customFormat="1" ht="12" customHeight="1">
      <c r="A91" s="420" t="s">
        <v>235</v>
      </c>
      <c r="B91" s="421" t="s">
        <v>229</v>
      </c>
      <c r="C91" s="402"/>
      <c r="D91" s="402"/>
      <c r="E91" s="403"/>
    </row>
    <row r="92" spans="1:5" s="418" customFormat="1" ht="12" customHeight="1">
      <c r="A92" s="416" t="s">
        <v>236</v>
      </c>
      <c r="B92" s="421" t="s">
        <v>230</v>
      </c>
      <c r="C92" s="402">
        <v>2722000</v>
      </c>
      <c r="D92" s="402">
        <v>3508168</v>
      </c>
      <c r="E92" s="403">
        <v>3041168</v>
      </c>
    </row>
    <row r="93" spans="1:5" s="418" customFormat="1" ht="12" customHeight="1">
      <c r="A93" s="422" t="s">
        <v>237</v>
      </c>
      <c r="B93" s="419" t="s">
        <v>243</v>
      </c>
      <c r="C93" s="402"/>
      <c r="D93" s="402"/>
      <c r="E93" s="403"/>
    </row>
    <row r="94" spans="1:5" s="418" customFormat="1" ht="12" customHeight="1">
      <c r="A94" s="422" t="s">
        <v>238</v>
      </c>
      <c r="B94" s="417" t="s">
        <v>244</v>
      </c>
      <c r="C94" s="402"/>
      <c r="D94" s="402"/>
      <c r="E94" s="403"/>
    </row>
    <row r="95" spans="1:5" s="418" customFormat="1" ht="12" customHeight="1">
      <c r="A95" s="422" t="s">
        <v>239</v>
      </c>
      <c r="B95" s="421" t="s">
        <v>245</v>
      </c>
      <c r="C95" s="402"/>
      <c r="D95" s="402"/>
      <c r="E95" s="403"/>
    </row>
    <row r="96" spans="1:5" s="418" customFormat="1" ht="12" customHeight="1">
      <c r="A96" s="422" t="s">
        <v>240</v>
      </c>
      <c r="B96" s="421" t="s">
        <v>246</v>
      </c>
      <c r="C96" s="402"/>
      <c r="D96" s="402"/>
      <c r="E96" s="403"/>
    </row>
    <row r="97" spans="1:5" s="418" customFormat="1" ht="12" customHeight="1">
      <c r="A97" s="422" t="s">
        <v>242</v>
      </c>
      <c r="B97" s="421" t="s">
        <v>247</v>
      </c>
      <c r="C97" s="402"/>
      <c r="D97" s="402"/>
      <c r="E97" s="403"/>
    </row>
    <row r="98" spans="1:5" s="418" customFormat="1" ht="12" customHeight="1" thickBot="1">
      <c r="A98" s="423" t="s">
        <v>616</v>
      </c>
      <c r="B98" s="424" t="s">
        <v>248</v>
      </c>
      <c r="C98" s="404">
        <v>10000000</v>
      </c>
      <c r="D98" s="404">
        <v>7741888</v>
      </c>
      <c r="E98" s="405"/>
    </row>
    <row r="99" spans="1:5" ht="12" customHeight="1" thickBot="1">
      <c r="A99" s="13" t="s">
        <v>9</v>
      </c>
      <c r="B99" s="16" t="s">
        <v>269</v>
      </c>
      <c r="C99" s="202">
        <f>+C100+C101+C102</f>
        <v>1266129433</v>
      </c>
      <c r="D99" s="202">
        <f>+D100+D101+D102</f>
        <v>1249364223</v>
      </c>
      <c r="E99" s="79">
        <f>+E100+E101+E102</f>
        <v>65184374</v>
      </c>
    </row>
    <row r="100" spans="1:5" ht="12" customHeight="1">
      <c r="A100" s="10" t="s">
        <v>249</v>
      </c>
      <c r="B100" s="5" t="s">
        <v>29</v>
      </c>
      <c r="C100" s="205">
        <v>842118805</v>
      </c>
      <c r="D100" s="205">
        <v>851037504</v>
      </c>
      <c r="E100" s="82">
        <v>28888585</v>
      </c>
    </row>
    <row r="101" spans="1:5" ht="12" customHeight="1">
      <c r="A101" s="10" t="s">
        <v>250</v>
      </c>
      <c r="B101" s="8" t="s">
        <v>30</v>
      </c>
      <c r="C101" s="203">
        <v>424010628</v>
      </c>
      <c r="D101" s="203">
        <v>398326719</v>
      </c>
      <c r="E101" s="81">
        <v>36295789</v>
      </c>
    </row>
    <row r="102" spans="1:5" ht="12" customHeight="1">
      <c r="A102" s="10" t="s">
        <v>251</v>
      </c>
      <c r="B102" s="415" t="s">
        <v>252</v>
      </c>
      <c r="C102" s="203"/>
      <c r="D102" s="203"/>
      <c r="E102" s="81"/>
    </row>
    <row r="103" spans="1:5" s="418" customFormat="1" ht="12" customHeight="1">
      <c r="A103" s="425" t="s">
        <v>253</v>
      </c>
      <c r="B103" s="69" t="s">
        <v>267</v>
      </c>
      <c r="C103" s="400"/>
      <c r="D103" s="400"/>
      <c r="E103" s="401"/>
    </row>
    <row r="104" spans="1:5" s="418" customFormat="1" ht="12" customHeight="1">
      <c r="A104" s="425" t="s">
        <v>254</v>
      </c>
      <c r="B104" s="426" t="s">
        <v>261</v>
      </c>
      <c r="C104" s="400"/>
      <c r="D104" s="400"/>
      <c r="E104" s="401"/>
    </row>
    <row r="105" spans="1:5" s="418" customFormat="1">
      <c r="A105" s="425" t="s">
        <v>255</v>
      </c>
      <c r="B105" s="427" t="s">
        <v>262</v>
      </c>
      <c r="C105" s="400"/>
      <c r="D105" s="400"/>
      <c r="E105" s="401"/>
    </row>
    <row r="106" spans="1:5" s="418" customFormat="1" ht="12" customHeight="1">
      <c r="A106" s="425" t="s">
        <v>256</v>
      </c>
      <c r="B106" s="427" t="s">
        <v>263</v>
      </c>
      <c r="C106" s="428"/>
      <c r="D106" s="428"/>
      <c r="E106" s="429"/>
    </row>
    <row r="107" spans="1:5" s="418" customFormat="1" ht="12" customHeight="1">
      <c r="A107" s="425" t="s">
        <v>257</v>
      </c>
      <c r="B107" s="427" t="s">
        <v>264</v>
      </c>
      <c r="C107" s="428"/>
      <c r="D107" s="428"/>
      <c r="E107" s="429"/>
    </row>
    <row r="108" spans="1:5" s="418" customFormat="1" ht="15" customHeight="1">
      <c r="A108" s="425" t="s">
        <v>258</v>
      </c>
      <c r="B108" s="427" t="s">
        <v>265</v>
      </c>
      <c r="C108" s="428"/>
      <c r="D108" s="428"/>
      <c r="E108" s="429"/>
    </row>
    <row r="109" spans="1:5" s="418" customFormat="1" ht="12.75" customHeight="1">
      <c r="A109" s="430" t="s">
        <v>259</v>
      </c>
      <c r="B109" s="427" t="s">
        <v>32</v>
      </c>
      <c r="C109" s="431"/>
      <c r="D109" s="431"/>
      <c r="E109" s="432"/>
    </row>
    <row r="110" spans="1:5" s="418" customFormat="1" ht="14.25" customHeight="1" thickBot="1">
      <c r="A110" s="433" t="s">
        <v>260</v>
      </c>
      <c r="B110" s="434" t="s">
        <v>266</v>
      </c>
      <c r="C110" s="431"/>
      <c r="D110" s="431"/>
      <c r="E110" s="432"/>
    </row>
    <row r="111" spans="1:5" ht="12" customHeight="1" thickBot="1">
      <c r="A111" s="13" t="s">
        <v>10</v>
      </c>
      <c r="B111" s="435" t="s">
        <v>270</v>
      </c>
      <c r="C111" s="201">
        <f>+C82+C99</f>
        <v>2534871559</v>
      </c>
      <c r="D111" s="201">
        <f>+D82+D99</f>
        <v>2608881085</v>
      </c>
      <c r="E111" s="78">
        <f>+E82+E99</f>
        <v>1322350870</v>
      </c>
    </row>
    <row r="112" spans="1:5" ht="12" customHeight="1" thickBot="1">
      <c r="A112" s="72" t="s">
        <v>397</v>
      </c>
      <c r="B112" s="499" t="s">
        <v>398</v>
      </c>
      <c r="C112" s="202">
        <f>SUM(C113:C115)</f>
        <v>0</v>
      </c>
      <c r="D112" s="202">
        <f>SUM(D113:D115)</f>
        <v>0</v>
      </c>
      <c r="E112" s="79">
        <f>SUM(E113:E115)</f>
        <v>0</v>
      </c>
    </row>
    <row r="113" spans="1:5" ht="12" customHeight="1">
      <c r="A113" s="73" t="s">
        <v>399</v>
      </c>
      <c r="B113" s="74" t="s">
        <v>402</v>
      </c>
      <c r="C113" s="203"/>
      <c r="D113" s="203"/>
      <c r="E113" s="81"/>
    </row>
    <row r="114" spans="1:5" ht="12" customHeight="1">
      <c r="A114" s="71" t="s">
        <v>400</v>
      </c>
      <c r="B114" s="68" t="s">
        <v>403</v>
      </c>
      <c r="C114" s="203"/>
      <c r="D114" s="203"/>
      <c r="E114" s="81"/>
    </row>
    <row r="115" spans="1:5" ht="12" customHeight="1" thickBot="1">
      <c r="A115" s="75" t="s">
        <v>401</v>
      </c>
      <c r="B115" s="76" t="s">
        <v>404</v>
      </c>
      <c r="C115" s="206"/>
      <c r="D115" s="206"/>
      <c r="E115" s="83"/>
    </row>
    <row r="116" spans="1:5" ht="12" customHeight="1" thickBot="1">
      <c r="A116" s="72" t="s">
        <v>405</v>
      </c>
      <c r="B116" s="499" t="s">
        <v>406</v>
      </c>
      <c r="C116" s="209"/>
      <c r="D116" s="209"/>
      <c r="E116" s="210"/>
    </row>
    <row r="117" spans="1:5" ht="12" customHeight="1" thickBot="1">
      <c r="A117" s="500" t="s">
        <v>614</v>
      </c>
      <c r="B117" s="499" t="s">
        <v>617</v>
      </c>
      <c r="C117" s="209">
        <v>35000000</v>
      </c>
      <c r="D117" s="209">
        <v>35000000</v>
      </c>
      <c r="E117" s="210">
        <v>32569876</v>
      </c>
    </row>
    <row r="118" spans="1:5" ht="12" customHeight="1" thickBot="1">
      <c r="A118" s="500" t="s">
        <v>415</v>
      </c>
      <c r="B118" s="499" t="s">
        <v>407</v>
      </c>
      <c r="C118" s="209"/>
      <c r="D118" s="209"/>
      <c r="E118" s="210"/>
    </row>
    <row r="119" spans="1:5" ht="12" customHeight="1" thickBot="1">
      <c r="A119" s="500" t="s">
        <v>416</v>
      </c>
      <c r="B119" s="499" t="s">
        <v>408</v>
      </c>
      <c r="C119" s="209"/>
      <c r="D119" s="209"/>
      <c r="E119" s="210"/>
    </row>
    <row r="120" spans="1:5" ht="12" customHeight="1" thickBot="1">
      <c r="A120" s="70" t="s">
        <v>33</v>
      </c>
      <c r="B120" s="140" t="s">
        <v>409</v>
      </c>
      <c r="C120" s="211">
        <f>SUM(C117:C119)</f>
        <v>35000000</v>
      </c>
      <c r="D120" s="211">
        <f>SUM(D116:D119)</f>
        <v>35000000</v>
      </c>
      <c r="E120" s="85">
        <f>SUM(E116:E119)</f>
        <v>32569876</v>
      </c>
    </row>
    <row r="121" spans="1:5" s="1" customFormat="1" ht="28.5" customHeight="1" thickBot="1">
      <c r="A121" s="77" t="s">
        <v>12</v>
      </c>
      <c r="B121" s="141" t="s">
        <v>417</v>
      </c>
      <c r="C121" s="207">
        <f>SUM(C111+C120)</f>
        <v>2569871559</v>
      </c>
      <c r="D121" s="207">
        <f>SUM(D111+D120)</f>
        <v>2643881085</v>
      </c>
      <c r="E121" s="84">
        <f>SUM(E111+E120)</f>
        <v>1354920746</v>
      </c>
    </row>
    <row r="122" spans="1:5" ht="17.25" customHeight="1">
      <c r="A122" s="142"/>
      <c r="B122" s="142"/>
      <c r="C122" s="143"/>
      <c r="D122" s="143"/>
      <c r="E122" s="143"/>
    </row>
    <row r="123" spans="1:5" ht="7.5" customHeight="1">
      <c r="A123" s="142"/>
      <c r="B123" s="142"/>
      <c r="C123" s="143"/>
      <c r="D123" s="143"/>
      <c r="E123" s="143"/>
    </row>
    <row r="125" spans="1:5" ht="12.75" customHeight="1"/>
    <row r="126" spans="1:5" ht="13.5" customHeight="1"/>
    <row r="127" spans="1:5" ht="13.5" customHeight="1"/>
    <row r="128" spans="1:5" ht="13.5" customHeight="1"/>
    <row r="129" ht="7.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mergeCells count="4">
    <mergeCell ref="A3:A4"/>
    <mergeCell ref="B3:B4"/>
    <mergeCell ref="C3:E3"/>
    <mergeCell ref="C79:E7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7" fitToWidth="3" fitToHeight="2" orientation="portrait" r:id="rId1"/>
  <headerFooter alignWithMargins="0">
    <oddHeader>&amp;C&amp;"Times New Roman CE,Félkövér"&amp;12
Létavértes Városi Önkormányzat
2023. ÉVI ZÁRSZÁMADÁS
KÖTELEZŐ FELADATAINAK MÉRLEGE &amp;10
&amp;R&amp;"Times New Roman CE,Félkövér dőlt"&amp;11 1.2. melléklet a .../2024. (.....) önkormányzati rendelethez</oddHeader>
  </headerFooter>
  <rowBreaks count="1" manualBreakCount="1">
    <brk id="7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E127"/>
  <sheetViews>
    <sheetView view="pageLayout" topLeftCell="B1" workbookViewId="0">
      <selection activeCell="J90" sqref="J90"/>
    </sheetView>
  </sheetViews>
  <sheetFormatPr defaultRowHeight="12.75"/>
  <cols>
    <col min="1" max="1" width="9.6640625" style="3" customWidth="1"/>
    <col min="2" max="2" width="52.832031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883</v>
      </c>
    </row>
    <row r="2" spans="1:5" s="40" customFormat="1" ht="25.5" customHeight="1">
      <c r="A2" s="376"/>
      <c r="B2" s="1239" t="s">
        <v>184</v>
      </c>
      <c r="C2" s="1240"/>
      <c r="D2" s="1241"/>
      <c r="E2" s="66" t="s">
        <v>123</v>
      </c>
    </row>
    <row r="3" spans="1:5" s="40" customFormat="1" ht="36.75" thickBot="1">
      <c r="A3" s="574" t="s">
        <v>120</v>
      </c>
      <c r="B3" s="1236" t="s">
        <v>540</v>
      </c>
      <c r="C3" s="1237"/>
      <c r="D3" s="1242"/>
      <c r="E3" s="573" t="s">
        <v>532</v>
      </c>
    </row>
    <row r="4" spans="1:5" s="41" customFormat="1" ht="15.95" customHeight="1" thickBot="1">
      <c r="A4" s="58"/>
      <c r="B4" s="58"/>
      <c r="C4" s="58"/>
      <c r="D4" s="59"/>
      <c r="E4" s="59" t="s">
        <v>657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6157584</v>
      </c>
      <c r="D7" s="540">
        <f>SUM(D15+D8)</f>
        <v>6157584</v>
      </c>
      <c r="E7" s="673">
        <f>SUM(E15+E8)</f>
        <v>6157584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6157584</v>
      </c>
      <c r="D15" s="457">
        <f>SUM(D16:D20)</f>
        <v>6157584</v>
      </c>
      <c r="E15" s="506">
        <f>SUM(E16:E20)</f>
        <v>6157584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>
        <v>6157584</v>
      </c>
      <c r="D20" s="441">
        <v>6157584</v>
      </c>
      <c r="E20" s="441">
        <v>6157584</v>
      </c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580">
        <f>SUM(C41:C49)</f>
        <v>1285695</v>
      </c>
      <c r="D40" s="580">
        <f>SUM(D41:D49)</f>
        <v>1285695</v>
      </c>
      <c r="E40" s="704">
        <f>SUM(E41:E50)</f>
        <v>1349140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900765</v>
      </c>
      <c r="D42" s="444">
        <v>900765</v>
      </c>
      <c r="E42" s="512">
        <v>375000</v>
      </c>
    </row>
    <row r="43" spans="1:5" s="43" customFormat="1" ht="12" customHeight="1">
      <c r="A43" s="439" t="s">
        <v>308</v>
      </c>
      <c r="B43" s="440" t="s">
        <v>309</v>
      </c>
      <c r="C43" s="444">
        <v>384930</v>
      </c>
      <c r="D43" s="444">
        <v>384930</v>
      </c>
      <c r="E43" s="512">
        <v>360990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1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721" t="s">
        <v>641</v>
      </c>
      <c r="B50" s="722" t="s">
        <v>323</v>
      </c>
      <c r="C50" s="723"/>
      <c r="D50" s="723"/>
      <c r="E50" s="724">
        <v>613149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7443279</v>
      </c>
      <c r="D67" s="580">
        <f>SUM(D8+D15+D22+D29+D40+D51+D57+D62)</f>
        <v>7443279</v>
      </c>
      <c r="E67" s="672">
        <f>SUM(E8+E15+E22+E29+E40+E51+E57+E62)</f>
        <v>7506724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customHeight="1">
      <c r="A73" s="492" t="s">
        <v>392</v>
      </c>
      <c r="B73" s="443" t="s">
        <v>347</v>
      </c>
      <c r="C73" s="448">
        <f>SUM(C74:C75)</f>
        <v>1584808</v>
      </c>
      <c r="D73" s="448">
        <f>SUM(D74:D75)</f>
        <v>1716777</v>
      </c>
      <c r="E73" s="524">
        <f>SUM(E74:E75)</f>
        <v>1716777</v>
      </c>
    </row>
    <row r="74" spans="1:5" ht="12" customHeight="1">
      <c r="A74" s="439" t="s">
        <v>348</v>
      </c>
      <c r="B74" s="440" t="s">
        <v>349</v>
      </c>
      <c r="C74" s="543">
        <v>1584808</v>
      </c>
      <c r="D74" s="543">
        <v>1716777</v>
      </c>
      <c r="E74" s="543">
        <v>1716777</v>
      </c>
    </row>
    <row r="75" spans="1:5" ht="12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customHeight="1" thickBot="1">
      <c r="A76" s="546" t="s">
        <v>448</v>
      </c>
      <c r="B76" s="547" t="s">
        <v>449</v>
      </c>
      <c r="C76" s="545"/>
      <c r="D76" s="545"/>
      <c r="E76" s="548"/>
    </row>
    <row r="77" spans="1:5" s="44" customFormat="1" ht="12" customHeight="1" thickBot="1">
      <c r="A77" s="581" t="s">
        <v>534</v>
      </c>
      <c r="B77" s="1011" t="s">
        <v>535</v>
      </c>
      <c r="C77" s="208">
        <v>207285796</v>
      </c>
      <c r="D77" s="208">
        <v>207153827</v>
      </c>
      <c r="E77" s="676">
        <v>197219490</v>
      </c>
    </row>
    <row r="78" spans="1:5" ht="12" customHeight="1" thickBot="1">
      <c r="A78" s="991" t="s">
        <v>393</v>
      </c>
      <c r="B78" s="995" t="s">
        <v>394</v>
      </c>
      <c r="C78" s="208">
        <f>SUM(C73+C76+C77)</f>
        <v>208870604</v>
      </c>
      <c r="D78" s="208">
        <f>SUM(D73+D76+D77)</f>
        <v>208870604</v>
      </c>
      <c r="E78" s="676">
        <f>SUM(E73+E76+E77)</f>
        <v>198936267</v>
      </c>
    </row>
    <row r="79" spans="1:5" ht="12" customHeight="1" thickBot="1">
      <c r="A79" s="991" t="s">
        <v>410</v>
      </c>
      <c r="B79" s="995" t="s">
        <v>395</v>
      </c>
      <c r="C79" s="208"/>
      <c r="D79" s="208"/>
      <c r="E79" s="676"/>
    </row>
    <row r="80" spans="1:5" ht="12" customHeight="1" thickBot="1">
      <c r="A80" s="991" t="s">
        <v>411</v>
      </c>
      <c r="B80" s="995" t="s">
        <v>396</v>
      </c>
      <c r="C80" s="208"/>
      <c r="D80" s="208"/>
      <c r="E80" s="676"/>
    </row>
    <row r="81" spans="1:5" ht="12" customHeight="1" thickBot="1">
      <c r="A81" s="991" t="s">
        <v>16</v>
      </c>
      <c r="B81" s="996" t="s">
        <v>389</v>
      </c>
      <c r="C81" s="208">
        <f>SUM(C78:C80)</f>
        <v>208870604</v>
      </c>
      <c r="D81" s="208">
        <f>SUM(D78:D80)</f>
        <v>208870604</v>
      </c>
      <c r="E81" s="676">
        <f>SUM(E78:E80)</f>
        <v>198936267</v>
      </c>
    </row>
    <row r="82" spans="1:5" ht="24.75" customHeight="1" thickBot="1">
      <c r="A82" s="991" t="s">
        <v>17</v>
      </c>
      <c r="B82" s="999" t="s">
        <v>412</v>
      </c>
      <c r="C82" s="1010">
        <f>SUM(C67+C81)</f>
        <v>216313883</v>
      </c>
      <c r="D82" s="1010">
        <f>SUM(D67+D81)</f>
        <v>216313883</v>
      </c>
      <c r="E82" s="1009">
        <f>SUM(E67+E81)</f>
        <v>206442991</v>
      </c>
    </row>
    <row r="83" spans="1:5">
      <c r="A83" s="146"/>
      <c r="B83" s="146"/>
      <c r="C83" s="147"/>
      <c r="D83" s="147"/>
      <c r="E83" s="147"/>
    </row>
    <row r="84" spans="1:5" ht="13.5" thickBot="1">
      <c r="A84" s="146"/>
      <c r="B84" s="146"/>
      <c r="C84" s="147"/>
      <c r="D84" s="147"/>
      <c r="E84" s="147"/>
    </row>
    <row r="85" spans="1:5" s="21" customFormat="1" ht="38.1" customHeight="1" thickBot="1">
      <c r="A85" s="575"/>
      <c r="B85" s="576" t="s">
        <v>23</v>
      </c>
      <c r="C85" s="577" t="s">
        <v>5</v>
      </c>
      <c r="D85" s="577" t="s">
        <v>6</v>
      </c>
      <c r="E85" s="578" t="s">
        <v>7</v>
      </c>
    </row>
    <row r="86" spans="1:5" s="22" customFormat="1" ht="12" customHeight="1" thickBot="1">
      <c r="A86" s="18">
        <v>1</v>
      </c>
      <c r="B86" s="19">
        <v>2</v>
      </c>
      <c r="C86" s="19">
        <v>3</v>
      </c>
      <c r="D86" s="19">
        <v>4</v>
      </c>
      <c r="E86" s="20">
        <v>5</v>
      </c>
    </row>
    <row r="87" spans="1:5" s="21" customFormat="1" ht="12" customHeight="1" thickBot="1">
      <c r="A87" s="14" t="s">
        <v>8</v>
      </c>
      <c r="B87" s="17" t="s">
        <v>268</v>
      </c>
      <c r="C87" s="202">
        <f>+C88+C89+C90+C91+C92</f>
        <v>215313883</v>
      </c>
      <c r="D87" s="201">
        <f>+D88+D89+D90+D91+D92</f>
        <v>215813883</v>
      </c>
      <c r="E87" s="78">
        <f>+E88+E89+E90+E91+E92</f>
        <v>205263056</v>
      </c>
    </row>
    <row r="88" spans="1:5" s="21" customFormat="1" ht="12" customHeight="1">
      <c r="A88" s="11" t="s">
        <v>220</v>
      </c>
      <c r="B88" s="6" t="s">
        <v>24</v>
      </c>
      <c r="C88" s="204">
        <v>167669560</v>
      </c>
      <c r="D88" s="204">
        <v>167669560</v>
      </c>
      <c r="E88" s="80">
        <v>162728363</v>
      </c>
    </row>
    <row r="89" spans="1:5" s="21" customFormat="1" ht="12" customHeight="1">
      <c r="A89" s="9" t="s">
        <v>221</v>
      </c>
      <c r="B89" s="5" t="s">
        <v>25</v>
      </c>
      <c r="C89" s="203">
        <v>27379309</v>
      </c>
      <c r="D89" s="203">
        <v>27379309</v>
      </c>
      <c r="E89" s="81">
        <v>25485575</v>
      </c>
    </row>
    <row r="90" spans="1:5" s="21" customFormat="1" ht="12" customHeight="1">
      <c r="A90" s="9" t="s">
        <v>222</v>
      </c>
      <c r="B90" s="5" t="s">
        <v>26</v>
      </c>
      <c r="C90" s="206">
        <v>19604927</v>
      </c>
      <c r="D90" s="206">
        <v>20104775</v>
      </c>
      <c r="E90" s="83">
        <v>16388879</v>
      </c>
    </row>
    <row r="91" spans="1:5" s="21" customFormat="1" ht="12" customHeight="1">
      <c r="A91" s="9" t="s">
        <v>223</v>
      </c>
      <c r="B91" s="7" t="s">
        <v>27</v>
      </c>
      <c r="C91" s="206"/>
      <c r="D91" s="206"/>
      <c r="E91" s="83"/>
    </row>
    <row r="92" spans="1:5" s="21" customFormat="1" ht="12" customHeight="1" thickBot="1">
      <c r="A92" s="9" t="s">
        <v>224</v>
      </c>
      <c r="B92" s="12" t="s">
        <v>28</v>
      </c>
      <c r="C92" s="206">
        <v>660087</v>
      </c>
      <c r="D92" s="206">
        <v>660239</v>
      </c>
      <c r="E92" s="83">
        <v>660239</v>
      </c>
    </row>
    <row r="93" spans="1:5" s="418" customFormat="1" ht="12" hidden="1" customHeight="1">
      <c r="A93" s="416" t="s">
        <v>231</v>
      </c>
      <c r="B93" s="417" t="s">
        <v>225</v>
      </c>
      <c r="C93" s="402"/>
      <c r="D93" s="402"/>
      <c r="E93" s="403"/>
    </row>
    <row r="94" spans="1:5" s="418" customFormat="1" ht="12" hidden="1" customHeight="1">
      <c r="A94" s="416" t="s">
        <v>232</v>
      </c>
      <c r="B94" s="419" t="s">
        <v>226</v>
      </c>
      <c r="C94" s="402"/>
      <c r="D94" s="402"/>
      <c r="E94" s="403"/>
    </row>
    <row r="95" spans="1:5" s="418" customFormat="1" ht="12" hidden="1" customHeight="1">
      <c r="A95" s="416" t="s">
        <v>233</v>
      </c>
      <c r="B95" s="419" t="s">
        <v>227</v>
      </c>
      <c r="C95" s="402"/>
      <c r="D95" s="402"/>
      <c r="E95" s="403"/>
    </row>
    <row r="96" spans="1:5" s="418" customFormat="1" ht="12" hidden="1" customHeight="1">
      <c r="A96" s="416" t="s">
        <v>234</v>
      </c>
      <c r="B96" s="417" t="s">
        <v>228</v>
      </c>
      <c r="C96" s="402"/>
      <c r="D96" s="402"/>
      <c r="E96" s="403"/>
    </row>
    <row r="97" spans="1:5" s="418" customFormat="1" ht="12" hidden="1" customHeight="1">
      <c r="A97" s="420" t="s">
        <v>235</v>
      </c>
      <c r="B97" s="421" t="s">
        <v>229</v>
      </c>
      <c r="C97" s="402"/>
      <c r="D97" s="402"/>
      <c r="E97" s="403"/>
    </row>
    <row r="98" spans="1:5" s="418" customFormat="1" ht="12" hidden="1" customHeight="1">
      <c r="A98" s="416" t="s">
        <v>236</v>
      </c>
      <c r="B98" s="421" t="s">
        <v>230</v>
      </c>
      <c r="C98" s="402"/>
      <c r="D98" s="402"/>
      <c r="E98" s="403">
        <v>4320</v>
      </c>
    </row>
    <row r="99" spans="1:5" s="418" customFormat="1" ht="12" hidden="1" customHeight="1">
      <c r="A99" s="422" t="s">
        <v>237</v>
      </c>
      <c r="B99" s="419" t="s">
        <v>243</v>
      </c>
      <c r="C99" s="402"/>
      <c r="D99" s="402"/>
      <c r="E99" s="403"/>
    </row>
    <row r="100" spans="1:5" s="418" customFormat="1" ht="12" hidden="1" customHeight="1">
      <c r="A100" s="422" t="s">
        <v>238</v>
      </c>
      <c r="B100" s="417" t="s">
        <v>244</v>
      </c>
      <c r="C100" s="402"/>
      <c r="D100" s="402"/>
      <c r="E100" s="403"/>
    </row>
    <row r="101" spans="1:5" s="418" customFormat="1" ht="12" hidden="1" customHeight="1">
      <c r="A101" s="422" t="s">
        <v>239</v>
      </c>
      <c r="B101" s="421" t="s">
        <v>245</v>
      </c>
      <c r="C101" s="402"/>
      <c r="D101" s="402"/>
      <c r="E101" s="403"/>
    </row>
    <row r="102" spans="1:5" s="418" customFormat="1" ht="12" hidden="1" customHeight="1">
      <c r="A102" s="422" t="s">
        <v>240</v>
      </c>
      <c r="B102" s="421" t="s">
        <v>246</v>
      </c>
      <c r="C102" s="402"/>
      <c r="D102" s="402"/>
      <c r="E102" s="403"/>
    </row>
    <row r="103" spans="1:5" s="418" customFormat="1" ht="12" hidden="1" customHeight="1">
      <c r="A103" s="422" t="s">
        <v>241</v>
      </c>
      <c r="B103" s="421" t="s">
        <v>247</v>
      </c>
      <c r="C103" s="402"/>
      <c r="D103" s="402"/>
      <c r="E103" s="403"/>
    </row>
    <row r="104" spans="1:5" s="418" customFormat="1" ht="12" hidden="1" customHeight="1">
      <c r="A104" s="423" t="s">
        <v>242</v>
      </c>
      <c r="B104" s="424" t="s">
        <v>248</v>
      </c>
      <c r="C104" s="404"/>
      <c r="D104" s="404"/>
      <c r="E104" s="405"/>
    </row>
    <row r="105" spans="1:5" s="21" customFormat="1" ht="12" customHeight="1" thickBot="1">
      <c r="A105" s="13" t="s">
        <v>9</v>
      </c>
      <c r="B105" s="16" t="s">
        <v>269</v>
      </c>
      <c r="C105" s="202">
        <f>+C106+C107+C108</f>
        <v>1000000</v>
      </c>
      <c r="D105" s="202">
        <f>+D106+D107+D108</f>
        <v>500000</v>
      </c>
      <c r="E105" s="79">
        <f>+E106+E107+E108</f>
        <v>127095</v>
      </c>
    </row>
    <row r="106" spans="1:5" s="21" customFormat="1" ht="12" customHeight="1">
      <c r="A106" s="10" t="s">
        <v>249</v>
      </c>
      <c r="B106" s="5" t="s">
        <v>29</v>
      </c>
      <c r="C106" s="205">
        <v>500000</v>
      </c>
      <c r="D106" s="205">
        <v>500000</v>
      </c>
      <c r="E106" s="82">
        <v>127095</v>
      </c>
    </row>
    <row r="107" spans="1:5" s="21" customFormat="1" ht="12" customHeight="1">
      <c r="A107" s="10" t="s">
        <v>250</v>
      </c>
      <c r="B107" s="8" t="s">
        <v>30</v>
      </c>
      <c r="C107" s="203">
        <v>500000</v>
      </c>
      <c r="D107" s="203"/>
      <c r="E107" s="81"/>
    </row>
    <row r="108" spans="1:5" s="21" customFormat="1" ht="12" customHeight="1" thickBot="1">
      <c r="A108" s="10" t="s">
        <v>251</v>
      </c>
      <c r="B108" s="415" t="s">
        <v>252</v>
      </c>
      <c r="C108" s="203"/>
      <c r="D108" s="203"/>
      <c r="E108" s="81"/>
    </row>
    <row r="109" spans="1:5" s="418" customFormat="1" ht="60" hidden="1" customHeight="1">
      <c r="A109" s="425" t="s">
        <v>253</v>
      </c>
      <c r="B109" s="69" t="s">
        <v>267</v>
      </c>
      <c r="C109" s="400"/>
      <c r="D109" s="400"/>
      <c r="E109" s="401"/>
    </row>
    <row r="110" spans="1:5" s="418" customFormat="1" ht="60" hidden="1" customHeight="1">
      <c r="A110" s="425" t="s">
        <v>254</v>
      </c>
      <c r="B110" s="426" t="s">
        <v>261</v>
      </c>
      <c r="C110" s="400"/>
      <c r="D110" s="400"/>
      <c r="E110" s="401"/>
    </row>
    <row r="111" spans="1:5" s="418" customFormat="1" ht="23.25" hidden="1" thickBot="1">
      <c r="A111" s="425" t="s">
        <v>255</v>
      </c>
      <c r="B111" s="427" t="s">
        <v>262</v>
      </c>
      <c r="C111" s="400"/>
      <c r="D111" s="400"/>
      <c r="E111" s="401"/>
    </row>
    <row r="112" spans="1:5" s="418" customFormat="1" ht="60" hidden="1" customHeight="1">
      <c r="A112" s="425" t="s">
        <v>256</v>
      </c>
      <c r="B112" s="427" t="s">
        <v>263</v>
      </c>
      <c r="C112" s="428"/>
      <c r="D112" s="428"/>
      <c r="E112" s="429"/>
    </row>
    <row r="113" spans="1:5" s="418" customFormat="1" ht="60" hidden="1" customHeight="1">
      <c r="A113" s="425" t="s">
        <v>257</v>
      </c>
      <c r="B113" s="427" t="s">
        <v>264</v>
      </c>
      <c r="C113" s="428"/>
      <c r="D113" s="428"/>
      <c r="E113" s="429"/>
    </row>
    <row r="114" spans="1:5" s="418" customFormat="1" ht="60" hidden="1" customHeight="1">
      <c r="A114" s="425" t="s">
        <v>258</v>
      </c>
      <c r="B114" s="427" t="s">
        <v>265</v>
      </c>
      <c r="C114" s="428"/>
      <c r="D114" s="428"/>
      <c r="E114" s="429"/>
    </row>
    <row r="115" spans="1:5" s="418" customFormat="1" ht="60" hidden="1" customHeight="1">
      <c r="A115" s="430" t="s">
        <v>259</v>
      </c>
      <c r="B115" s="427" t="s">
        <v>32</v>
      </c>
      <c r="C115" s="431"/>
      <c r="D115" s="431"/>
      <c r="E115" s="432"/>
    </row>
    <row r="116" spans="1:5" s="418" customFormat="1" ht="60" hidden="1" customHeight="1">
      <c r="A116" s="433" t="s">
        <v>260</v>
      </c>
      <c r="B116" s="434" t="s">
        <v>266</v>
      </c>
      <c r="C116" s="431"/>
      <c r="D116" s="431"/>
      <c r="E116" s="432"/>
    </row>
    <row r="117" spans="1:5" s="21" customFormat="1" ht="12" customHeight="1" thickBot="1">
      <c r="A117" s="13" t="s">
        <v>10</v>
      </c>
      <c r="B117" s="435" t="s">
        <v>270</v>
      </c>
      <c r="C117" s="201">
        <f>+C87+C105</f>
        <v>216313883</v>
      </c>
      <c r="D117" s="201">
        <f>+D87+D105</f>
        <v>216313883</v>
      </c>
      <c r="E117" s="78">
        <f>+E87+E105</f>
        <v>205390151</v>
      </c>
    </row>
    <row r="118" spans="1:5" s="21" customFormat="1" ht="12" hidden="1" customHeight="1">
      <c r="A118" s="72" t="s">
        <v>397</v>
      </c>
      <c r="B118" s="499" t="s">
        <v>398</v>
      </c>
      <c r="C118" s="202">
        <f>SUM(C119:C121)</f>
        <v>0</v>
      </c>
      <c r="D118" s="202">
        <f>SUM(D119:D121)</f>
        <v>0</v>
      </c>
      <c r="E118" s="79">
        <f>SUM(E119:E121)</f>
        <v>0</v>
      </c>
    </row>
    <row r="119" spans="1:5" s="21" customFormat="1" ht="12" hidden="1" customHeight="1">
      <c r="A119" s="73" t="s">
        <v>399</v>
      </c>
      <c r="B119" s="74" t="s">
        <v>402</v>
      </c>
      <c r="C119" s="203"/>
      <c r="D119" s="203"/>
      <c r="E119" s="81"/>
    </row>
    <row r="120" spans="1:5" s="21" customFormat="1" ht="12" hidden="1" customHeight="1">
      <c r="A120" s="71" t="s">
        <v>400</v>
      </c>
      <c r="B120" s="68" t="s">
        <v>446</v>
      </c>
      <c r="C120" s="203"/>
      <c r="D120" s="203"/>
      <c r="E120" s="81"/>
    </row>
    <row r="121" spans="1:5" s="21" customFormat="1" ht="12" hidden="1" customHeight="1">
      <c r="A121" s="75" t="s">
        <v>401</v>
      </c>
      <c r="B121" s="76" t="s">
        <v>447</v>
      </c>
      <c r="C121" s="206"/>
      <c r="D121" s="206"/>
      <c r="E121" s="83"/>
    </row>
    <row r="122" spans="1:5" s="21" customFormat="1" ht="12" hidden="1" customHeight="1">
      <c r="A122" s="72" t="s">
        <v>405</v>
      </c>
      <c r="B122" s="499" t="s">
        <v>406</v>
      </c>
      <c r="C122" s="209"/>
      <c r="D122" s="209"/>
      <c r="E122" s="210"/>
    </row>
    <row r="123" spans="1:5" s="21" customFormat="1" ht="12" customHeight="1" thickBot="1">
      <c r="A123" s="500" t="s">
        <v>414</v>
      </c>
      <c r="B123" s="499" t="s">
        <v>413</v>
      </c>
      <c r="C123" s="209">
        <f>SUM(C118+C122)</f>
        <v>0</v>
      </c>
      <c r="D123" s="209">
        <f>SUM(D118+D122)</f>
        <v>0</v>
      </c>
      <c r="E123" s="210">
        <f>SUM(E118+E122)</f>
        <v>0</v>
      </c>
    </row>
    <row r="124" spans="1:5" s="21" customFormat="1" ht="12" customHeight="1" thickBot="1">
      <c r="A124" s="500" t="s">
        <v>415</v>
      </c>
      <c r="B124" s="499" t="s">
        <v>407</v>
      </c>
      <c r="C124" s="209"/>
      <c r="D124" s="209"/>
      <c r="E124" s="210"/>
    </row>
    <row r="125" spans="1:5" s="21" customFormat="1" ht="12" customHeight="1" thickBot="1">
      <c r="A125" s="500" t="s">
        <v>416</v>
      </c>
      <c r="B125" s="499" t="s">
        <v>408</v>
      </c>
      <c r="C125" s="209"/>
      <c r="D125" s="209"/>
      <c r="E125" s="210"/>
    </row>
    <row r="126" spans="1:5" s="21" customFormat="1" ht="12" customHeight="1" thickBot="1">
      <c r="A126" s="70" t="s">
        <v>33</v>
      </c>
      <c r="B126" s="140" t="s">
        <v>409</v>
      </c>
      <c r="C126" s="211">
        <f>SUM(C123:C125)</f>
        <v>0</v>
      </c>
      <c r="D126" s="211">
        <f>SUM(D123:D125)</f>
        <v>0</v>
      </c>
      <c r="E126" s="85">
        <f>SUM(E123:E125)</f>
        <v>0</v>
      </c>
    </row>
    <row r="127" spans="1:5" s="1" customFormat="1" ht="28.5" customHeight="1" thickBot="1">
      <c r="A127" s="77" t="s">
        <v>12</v>
      </c>
      <c r="B127" s="141" t="s">
        <v>417</v>
      </c>
      <c r="C127" s="585">
        <f>SUM(C117+C126)</f>
        <v>216313883</v>
      </c>
      <c r="D127" s="585">
        <f>SUM(D117+D126)</f>
        <v>216313883</v>
      </c>
      <c r="E127" s="586">
        <f>SUM(E117+E126)</f>
        <v>205390151</v>
      </c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27"/>
  <sheetViews>
    <sheetView workbookViewId="0">
      <selection activeCell="H84" sqref="H84"/>
    </sheetView>
  </sheetViews>
  <sheetFormatPr defaultRowHeight="12.75"/>
  <cols>
    <col min="1" max="1" width="9.6640625" style="3" customWidth="1"/>
    <col min="2" max="2" width="56.16406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885</v>
      </c>
    </row>
    <row r="2" spans="1:5" s="40" customFormat="1" ht="25.5" customHeight="1">
      <c r="A2" s="376"/>
      <c r="B2" s="1239" t="s">
        <v>184</v>
      </c>
      <c r="C2" s="1240"/>
      <c r="D2" s="1241"/>
      <c r="E2" s="66" t="s">
        <v>123</v>
      </c>
    </row>
    <row r="3" spans="1:5" s="40" customFormat="1" ht="36.75" thickBot="1">
      <c r="A3" s="574" t="s">
        <v>120</v>
      </c>
      <c r="B3" s="1236" t="s">
        <v>727</v>
      </c>
      <c r="C3" s="1237"/>
      <c r="D3" s="1242"/>
      <c r="E3" s="573" t="s">
        <v>532</v>
      </c>
    </row>
    <row r="4" spans="1:5" s="41" customFormat="1" ht="15.95" customHeight="1" thickBot="1">
      <c r="A4" s="58"/>
      <c r="B4" s="58"/>
      <c r="C4" s="58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703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704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customHeight="1">
      <c r="A74" s="439" t="s">
        <v>348</v>
      </c>
      <c r="B74" s="440" t="s">
        <v>349</v>
      </c>
      <c r="C74" s="448"/>
      <c r="D74" s="543"/>
      <c r="E74" s="544"/>
    </row>
    <row r="75" spans="1:5" ht="12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customHeight="1" thickBot="1">
      <c r="A76" s="546" t="s">
        <v>448</v>
      </c>
      <c r="B76" s="547" t="s">
        <v>449</v>
      </c>
      <c r="C76" s="545"/>
      <c r="D76" s="545"/>
      <c r="E76" s="548"/>
    </row>
    <row r="77" spans="1:5" s="44" customFormat="1" ht="12" customHeight="1" thickBot="1">
      <c r="A77" s="581" t="s">
        <v>534</v>
      </c>
      <c r="B77" s="1011" t="s">
        <v>535</v>
      </c>
      <c r="C77" s="208"/>
      <c r="D77" s="208"/>
      <c r="E77" s="676"/>
    </row>
    <row r="78" spans="1:5" ht="12" customHeight="1" thickBot="1">
      <c r="A78" s="991" t="s">
        <v>393</v>
      </c>
      <c r="B78" s="995" t="s">
        <v>394</v>
      </c>
      <c r="C78" s="208"/>
      <c r="D78" s="208"/>
      <c r="E78" s="676"/>
    </row>
    <row r="79" spans="1:5" ht="12" customHeight="1" thickBot="1">
      <c r="A79" s="991" t="s">
        <v>410</v>
      </c>
      <c r="B79" s="995" t="s">
        <v>395</v>
      </c>
      <c r="C79" s="208"/>
      <c r="D79" s="208"/>
      <c r="E79" s="676"/>
    </row>
    <row r="80" spans="1:5" ht="12" customHeight="1" thickBot="1">
      <c r="A80" s="991" t="s">
        <v>411</v>
      </c>
      <c r="B80" s="995" t="s">
        <v>396</v>
      </c>
      <c r="C80" s="208"/>
      <c r="D80" s="208"/>
      <c r="E80" s="676"/>
    </row>
    <row r="81" spans="1:5" ht="12" customHeight="1" thickBot="1">
      <c r="A81" s="991" t="s">
        <v>16</v>
      </c>
      <c r="B81" s="996" t="s">
        <v>389</v>
      </c>
      <c r="C81" s="208"/>
      <c r="D81" s="208"/>
      <c r="E81" s="676"/>
    </row>
    <row r="82" spans="1:5" ht="24.75" customHeight="1" thickBot="1">
      <c r="A82" s="991" t="s">
        <v>17</v>
      </c>
      <c r="B82" s="999" t="s">
        <v>412</v>
      </c>
      <c r="C82" s="1010"/>
      <c r="D82" s="1010"/>
      <c r="E82" s="1114">
        <v>0</v>
      </c>
    </row>
    <row r="83" spans="1:5">
      <c r="A83" s="146"/>
      <c r="B83" s="146"/>
      <c r="C83" s="147"/>
      <c r="D83" s="147"/>
      <c r="E83" s="147"/>
    </row>
    <row r="84" spans="1:5" ht="13.5" thickBot="1">
      <c r="A84" s="146"/>
      <c r="B84" s="146"/>
      <c r="C84" s="147"/>
      <c r="D84" s="147"/>
      <c r="E84" s="147"/>
    </row>
    <row r="85" spans="1:5" s="21" customFormat="1" ht="38.1" customHeight="1" thickBot="1">
      <c r="A85" s="575"/>
      <c r="B85" s="576" t="s">
        <v>23</v>
      </c>
      <c r="C85" s="577" t="s">
        <v>5</v>
      </c>
      <c r="D85" s="577" t="s">
        <v>6</v>
      </c>
      <c r="E85" s="578" t="s">
        <v>7</v>
      </c>
    </row>
    <row r="86" spans="1:5" s="22" customFormat="1" ht="12" customHeight="1" thickBot="1">
      <c r="A86" s="18">
        <v>1</v>
      </c>
      <c r="B86" s="19">
        <v>2</v>
      </c>
      <c r="C86" s="19">
        <v>3</v>
      </c>
      <c r="D86" s="19">
        <v>4</v>
      </c>
      <c r="E86" s="20">
        <v>5</v>
      </c>
    </row>
    <row r="87" spans="1:5" s="21" customFormat="1" ht="12" customHeight="1" thickBot="1">
      <c r="A87" s="14" t="s">
        <v>8</v>
      </c>
      <c r="B87" s="17" t="s">
        <v>268</v>
      </c>
      <c r="C87" s="201">
        <f>+C88+C89+C90+C91+C92</f>
        <v>4861144</v>
      </c>
      <c r="D87" s="201">
        <f>+D88+D89+D90+D91+D92</f>
        <v>4861144</v>
      </c>
      <c r="E87" s="78">
        <f>+E88+E89+E90+E91+E92</f>
        <v>4415342</v>
      </c>
    </row>
    <row r="88" spans="1:5" s="21" customFormat="1" ht="12" customHeight="1">
      <c r="A88" s="11" t="s">
        <v>220</v>
      </c>
      <c r="B88" s="6" t="s">
        <v>24</v>
      </c>
      <c r="C88" s="204">
        <v>3796775</v>
      </c>
      <c r="D88" s="204">
        <v>3796775</v>
      </c>
      <c r="E88" s="80">
        <v>3662361</v>
      </c>
    </row>
    <row r="89" spans="1:5" s="21" customFormat="1" ht="12" customHeight="1">
      <c r="A89" s="9" t="s">
        <v>221</v>
      </c>
      <c r="B89" s="5" t="s">
        <v>25</v>
      </c>
      <c r="C89" s="203">
        <v>498508</v>
      </c>
      <c r="D89" s="203">
        <v>498508</v>
      </c>
      <c r="E89" s="81">
        <v>472706</v>
      </c>
    </row>
    <row r="90" spans="1:5" s="21" customFormat="1" ht="12" customHeight="1">
      <c r="A90" s="9" t="s">
        <v>222</v>
      </c>
      <c r="B90" s="5" t="s">
        <v>26</v>
      </c>
      <c r="C90" s="206">
        <v>565861</v>
      </c>
      <c r="D90" s="206">
        <v>565861</v>
      </c>
      <c r="E90" s="83">
        <v>280275</v>
      </c>
    </row>
    <row r="91" spans="1:5" s="21" customFormat="1" ht="12" customHeight="1">
      <c r="A91" s="9" t="s">
        <v>223</v>
      </c>
      <c r="B91" s="7" t="s">
        <v>27</v>
      </c>
      <c r="C91" s="206"/>
      <c r="D91" s="206"/>
      <c r="E91" s="83"/>
    </row>
    <row r="92" spans="1:5" s="21" customFormat="1" ht="12" customHeight="1" thickBot="1">
      <c r="A92" s="9" t="s">
        <v>224</v>
      </c>
      <c r="B92" s="12" t="s">
        <v>28</v>
      </c>
      <c r="C92" s="206"/>
      <c r="D92" s="206"/>
      <c r="E92" s="83"/>
    </row>
    <row r="93" spans="1:5" s="418" customFormat="1" ht="12" hidden="1" customHeight="1">
      <c r="A93" s="416" t="s">
        <v>231</v>
      </c>
      <c r="B93" s="417" t="s">
        <v>225</v>
      </c>
      <c r="C93" s="402"/>
      <c r="D93" s="402"/>
      <c r="E93" s="403"/>
    </row>
    <row r="94" spans="1:5" s="418" customFormat="1" ht="12" hidden="1" customHeight="1">
      <c r="A94" s="416" t="s">
        <v>232</v>
      </c>
      <c r="B94" s="419" t="s">
        <v>226</v>
      </c>
      <c r="C94" s="402"/>
      <c r="D94" s="402"/>
      <c r="E94" s="403"/>
    </row>
    <row r="95" spans="1:5" s="418" customFormat="1" ht="12" hidden="1" customHeight="1">
      <c r="A95" s="416" t="s">
        <v>233</v>
      </c>
      <c r="B95" s="419" t="s">
        <v>227</v>
      </c>
      <c r="C95" s="402"/>
      <c r="D95" s="402"/>
      <c r="E95" s="403"/>
    </row>
    <row r="96" spans="1:5" s="418" customFormat="1" ht="12" hidden="1" customHeight="1">
      <c r="A96" s="416" t="s">
        <v>234</v>
      </c>
      <c r="B96" s="417" t="s">
        <v>228</v>
      </c>
      <c r="C96" s="402"/>
      <c r="D96" s="402"/>
      <c r="E96" s="403"/>
    </row>
    <row r="97" spans="1:5" s="418" customFormat="1" ht="12" hidden="1" customHeight="1">
      <c r="A97" s="420" t="s">
        <v>235</v>
      </c>
      <c r="B97" s="421" t="s">
        <v>229</v>
      </c>
      <c r="C97" s="402"/>
      <c r="D97" s="402"/>
      <c r="E97" s="403"/>
    </row>
    <row r="98" spans="1:5" s="418" customFormat="1" ht="12" hidden="1" customHeight="1">
      <c r="A98" s="416" t="s">
        <v>236</v>
      </c>
      <c r="B98" s="421" t="s">
        <v>230</v>
      </c>
      <c r="C98" s="402"/>
      <c r="D98" s="402"/>
      <c r="E98" s="403">
        <v>4320</v>
      </c>
    </row>
    <row r="99" spans="1:5" s="418" customFormat="1" ht="12" hidden="1" customHeight="1">
      <c r="A99" s="422" t="s">
        <v>237</v>
      </c>
      <c r="B99" s="419" t="s">
        <v>243</v>
      </c>
      <c r="C99" s="402"/>
      <c r="D99" s="402"/>
      <c r="E99" s="403"/>
    </row>
    <row r="100" spans="1:5" s="418" customFormat="1" ht="12" hidden="1" customHeight="1">
      <c r="A100" s="422" t="s">
        <v>238</v>
      </c>
      <c r="B100" s="417" t="s">
        <v>244</v>
      </c>
      <c r="C100" s="402"/>
      <c r="D100" s="402"/>
      <c r="E100" s="403"/>
    </row>
    <row r="101" spans="1:5" s="418" customFormat="1" ht="12" hidden="1" customHeight="1">
      <c r="A101" s="422" t="s">
        <v>239</v>
      </c>
      <c r="B101" s="421" t="s">
        <v>245</v>
      </c>
      <c r="C101" s="402"/>
      <c r="D101" s="402"/>
      <c r="E101" s="403"/>
    </row>
    <row r="102" spans="1:5" s="418" customFormat="1" ht="12" hidden="1" customHeight="1">
      <c r="A102" s="422" t="s">
        <v>240</v>
      </c>
      <c r="B102" s="421" t="s">
        <v>246</v>
      </c>
      <c r="C102" s="402"/>
      <c r="D102" s="402"/>
      <c r="E102" s="403"/>
    </row>
    <row r="103" spans="1:5" s="418" customFormat="1" ht="12" hidden="1" customHeight="1">
      <c r="A103" s="422" t="s">
        <v>241</v>
      </c>
      <c r="B103" s="421" t="s">
        <v>247</v>
      </c>
      <c r="C103" s="402"/>
      <c r="D103" s="402"/>
      <c r="E103" s="403"/>
    </row>
    <row r="104" spans="1:5" s="418" customFormat="1" ht="12" hidden="1" customHeight="1">
      <c r="A104" s="423" t="s">
        <v>242</v>
      </c>
      <c r="B104" s="424" t="s">
        <v>248</v>
      </c>
      <c r="C104" s="404"/>
      <c r="D104" s="404"/>
      <c r="E104" s="405"/>
    </row>
    <row r="105" spans="1:5" s="21" customFormat="1" ht="12" customHeight="1" thickBot="1">
      <c r="A105" s="13" t="s">
        <v>9</v>
      </c>
      <c r="B105" s="16" t="s">
        <v>269</v>
      </c>
      <c r="C105" s="202">
        <f>+C106+C107+C108</f>
        <v>63500</v>
      </c>
      <c r="D105" s="202">
        <f>+D106+D107+D108</f>
        <v>63500</v>
      </c>
      <c r="E105" s="79">
        <f>+E106+E107+E108</f>
        <v>0</v>
      </c>
    </row>
    <row r="106" spans="1:5" s="21" customFormat="1" ht="12" customHeight="1">
      <c r="A106" s="10" t="s">
        <v>249</v>
      </c>
      <c r="B106" s="5" t="s">
        <v>29</v>
      </c>
      <c r="C106" s="205">
        <v>63500</v>
      </c>
      <c r="D106" s="205">
        <v>63500</v>
      </c>
      <c r="E106" s="82"/>
    </row>
    <row r="107" spans="1:5" s="21" customFormat="1" ht="12" customHeight="1">
      <c r="A107" s="10" t="s">
        <v>250</v>
      </c>
      <c r="B107" s="8" t="s">
        <v>30</v>
      </c>
      <c r="C107" s="203"/>
      <c r="D107" s="203"/>
      <c r="E107" s="81"/>
    </row>
    <row r="108" spans="1:5" s="21" customFormat="1" ht="12" customHeight="1" thickBot="1">
      <c r="A108" s="10" t="s">
        <v>251</v>
      </c>
      <c r="B108" s="415" t="s">
        <v>252</v>
      </c>
      <c r="C108" s="203">
        <f>SUM(C109:C116)</f>
        <v>0</v>
      </c>
      <c r="D108" s="203">
        <f>SUM(D109:D116)</f>
        <v>0</v>
      </c>
      <c r="E108" s="81">
        <f>SUM(E109:E116)</f>
        <v>0</v>
      </c>
    </row>
    <row r="109" spans="1:5" s="418" customFormat="1" ht="60" hidden="1" customHeight="1">
      <c r="A109" s="425" t="s">
        <v>253</v>
      </c>
      <c r="B109" s="69" t="s">
        <v>267</v>
      </c>
      <c r="C109" s="400"/>
      <c r="D109" s="400"/>
      <c r="E109" s="401"/>
    </row>
    <row r="110" spans="1:5" s="418" customFormat="1" ht="60" hidden="1" customHeight="1">
      <c r="A110" s="425" t="s">
        <v>254</v>
      </c>
      <c r="B110" s="426" t="s">
        <v>261</v>
      </c>
      <c r="C110" s="400"/>
      <c r="D110" s="400"/>
      <c r="E110" s="401"/>
    </row>
    <row r="111" spans="1:5" s="418" customFormat="1" ht="16.5" hidden="1" thickBot="1">
      <c r="A111" s="425" t="s">
        <v>255</v>
      </c>
      <c r="B111" s="427" t="s">
        <v>262</v>
      </c>
      <c r="C111" s="400"/>
      <c r="D111" s="400"/>
      <c r="E111" s="401"/>
    </row>
    <row r="112" spans="1:5" s="418" customFormat="1" ht="60" hidden="1" customHeight="1">
      <c r="A112" s="425" t="s">
        <v>256</v>
      </c>
      <c r="B112" s="427" t="s">
        <v>263</v>
      </c>
      <c r="C112" s="428"/>
      <c r="D112" s="428"/>
      <c r="E112" s="429"/>
    </row>
    <row r="113" spans="1:5" s="418" customFormat="1" ht="60" hidden="1" customHeight="1">
      <c r="A113" s="425" t="s">
        <v>257</v>
      </c>
      <c r="B113" s="427" t="s">
        <v>264</v>
      </c>
      <c r="C113" s="428"/>
      <c r="D113" s="428"/>
      <c r="E113" s="429"/>
    </row>
    <row r="114" spans="1:5" s="418" customFormat="1" ht="60" hidden="1" customHeight="1">
      <c r="A114" s="425" t="s">
        <v>258</v>
      </c>
      <c r="B114" s="427" t="s">
        <v>265</v>
      </c>
      <c r="C114" s="428"/>
      <c r="D114" s="428"/>
      <c r="E114" s="429"/>
    </row>
    <row r="115" spans="1:5" s="418" customFormat="1" ht="60" hidden="1" customHeight="1">
      <c r="A115" s="430" t="s">
        <v>259</v>
      </c>
      <c r="B115" s="427" t="s">
        <v>32</v>
      </c>
      <c r="C115" s="431"/>
      <c r="D115" s="431"/>
      <c r="E115" s="432"/>
    </row>
    <row r="116" spans="1:5" s="418" customFormat="1" ht="60" hidden="1" customHeight="1">
      <c r="A116" s="433" t="s">
        <v>260</v>
      </c>
      <c r="B116" s="434" t="s">
        <v>266</v>
      </c>
      <c r="C116" s="431"/>
      <c r="D116" s="431"/>
      <c r="E116" s="432"/>
    </row>
    <row r="117" spans="1:5" s="21" customFormat="1" ht="12" customHeight="1" thickBot="1">
      <c r="A117" s="13" t="s">
        <v>10</v>
      </c>
      <c r="B117" s="435" t="s">
        <v>270</v>
      </c>
      <c r="C117" s="201">
        <f>+C87+C105</f>
        <v>4924644</v>
      </c>
      <c r="D117" s="201">
        <f>+D87+D105</f>
        <v>4924644</v>
      </c>
      <c r="E117" s="78">
        <f>+E87+E105</f>
        <v>4415342</v>
      </c>
    </row>
    <row r="118" spans="1:5" s="21" customFormat="1" ht="12" hidden="1" customHeight="1">
      <c r="A118" s="72" t="s">
        <v>397</v>
      </c>
      <c r="B118" s="499" t="s">
        <v>398</v>
      </c>
      <c r="C118" s="202">
        <f>SUM(C119:C121)</f>
        <v>0</v>
      </c>
      <c r="D118" s="202">
        <f>SUM(D119:D121)</f>
        <v>0</v>
      </c>
      <c r="E118" s="79">
        <f>SUM(E119:E121)</f>
        <v>0</v>
      </c>
    </row>
    <row r="119" spans="1:5" s="21" customFormat="1" ht="12" hidden="1" customHeight="1">
      <c r="A119" s="73" t="s">
        <v>399</v>
      </c>
      <c r="B119" s="74" t="s">
        <v>402</v>
      </c>
      <c r="C119" s="203"/>
      <c r="D119" s="203"/>
      <c r="E119" s="81"/>
    </row>
    <row r="120" spans="1:5" s="21" customFormat="1" ht="12" hidden="1" customHeight="1">
      <c r="A120" s="71" t="s">
        <v>400</v>
      </c>
      <c r="B120" s="68" t="s">
        <v>446</v>
      </c>
      <c r="C120" s="203"/>
      <c r="D120" s="203"/>
      <c r="E120" s="81"/>
    </row>
    <row r="121" spans="1:5" s="21" customFormat="1" ht="12" hidden="1" customHeight="1">
      <c r="A121" s="75" t="s">
        <v>401</v>
      </c>
      <c r="B121" s="76" t="s">
        <v>447</v>
      </c>
      <c r="C121" s="206"/>
      <c r="D121" s="206"/>
      <c r="E121" s="83"/>
    </row>
    <row r="122" spans="1:5" s="21" customFormat="1" ht="12" hidden="1" customHeight="1">
      <c r="A122" s="72" t="s">
        <v>405</v>
      </c>
      <c r="B122" s="499" t="s">
        <v>406</v>
      </c>
      <c r="C122" s="209"/>
      <c r="D122" s="209"/>
      <c r="E122" s="210"/>
    </row>
    <row r="123" spans="1:5" s="21" customFormat="1" ht="12" customHeight="1" thickBot="1">
      <c r="A123" s="500" t="s">
        <v>414</v>
      </c>
      <c r="B123" s="499" t="s">
        <v>413</v>
      </c>
      <c r="C123" s="209">
        <f>SUM(C118+C122)</f>
        <v>0</v>
      </c>
      <c r="D123" s="209">
        <f>SUM(D118+D122)</f>
        <v>0</v>
      </c>
      <c r="E123" s="210">
        <f>SUM(E118+E122)</f>
        <v>0</v>
      </c>
    </row>
    <row r="124" spans="1:5" s="21" customFormat="1" ht="12" customHeight="1" thickBot="1">
      <c r="A124" s="500" t="s">
        <v>415</v>
      </c>
      <c r="B124" s="499" t="s">
        <v>407</v>
      </c>
      <c r="C124" s="209"/>
      <c r="D124" s="209"/>
      <c r="E124" s="210"/>
    </row>
    <row r="125" spans="1:5" s="21" customFormat="1" ht="12" customHeight="1" thickBot="1">
      <c r="A125" s="500" t="s">
        <v>416</v>
      </c>
      <c r="B125" s="499" t="s">
        <v>408</v>
      </c>
      <c r="C125" s="209"/>
      <c r="D125" s="209"/>
      <c r="E125" s="210"/>
    </row>
    <row r="126" spans="1:5" s="21" customFormat="1" ht="12" customHeight="1" thickBot="1">
      <c r="A126" s="70" t="s">
        <v>33</v>
      </c>
      <c r="B126" s="140" t="s">
        <v>409</v>
      </c>
      <c r="C126" s="211">
        <f>SUM(C123:C125)</f>
        <v>0</v>
      </c>
      <c r="D126" s="211">
        <f>SUM(D123:D125)</f>
        <v>0</v>
      </c>
      <c r="E126" s="85">
        <f>SUM(E123:E125)</f>
        <v>0</v>
      </c>
    </row>
    <row r="127" spans="1:5" s="1" customFormat="1" ht="28.5" customHeight="1" thickBot="1">
      <c r="A127" s="77" t="s">
        <v>12</v>
      </c>
      <c r="B127" s="141" t="s">
        <v>417</v>
      </c>
      <c r="C127" s="585">
        <f>SUM(C117+C126)</f>
        <v>4924644</v>
      </c>
      <c r="D127" s="585">
        <f>SUM(D117+D126)</f>
        <v>4924644</v>
      </c>
      <c r="E127" s="586">
        <f>SUM(E117+E126)</f>
        <v>4415342</v>
      </c>
    </row>
  </sheetData>
  <mergeCells count="2">
    <mergeCell ref="B2:D2"/>
    <mergeCell ref="B3:D3"/>
  </mergeCells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127"/>
  <sheetViews>
    <sheetView workbookViewId="0">
      <selection activeCell="I135" sqref="I135"/>
    </sheetView>
  </sheetViews>
  <sheetFormatPr defaultRowHeight="12.75"/>
  <cols>
    <col min="1" max="1" width="9.6640625" style="3" customWidth="1"/>
    <col min="2" max="2" width="56.16406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884</v>
      </c>
    </row>
    <row r="2" spans="1:5" s="40" customFormat="1" ht="25.5" customHeight="1">
      <c r="A2" s="376"/>
      <c r="B2" s="1239" t="s">
        <v>184</v>
      </c>
      <c r="C2" s="1240"/>
      <c r="D2" s="1241"/>
      <c r="E2" s="66" t="s">
        <v>123</v>
      </c>
    </row>
    <row r="3" spans="1:5" s="40" customFormat="1" ht="36.75" thickBot="1">
      <c r="A3" s="574" t="s">
        <v>120</v>
      </c>
      <c r="B3" s="1236" t="s">
        <v>604</v>
      </c>
      <c r="C3" s="1237"/>
      <c r="D3" s="1242"/>
      <c r="E3" s="573" t="s">
        <v>532</v>
      </c>
    </row>
    <row r="4" spans="1:5" s="41" customFormat="1" ht="15.95" customHeight="1" thickBot="1">
      <c r="A4" s="58"/>
      <c r="B4" s="58"/>
      <c r="C4" s="58"/>
      <c r="D4" s="59"/>
      <c r="E4" s="59" t="s">
        <v>901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703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704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customHeight="1">
      <c r="A74" s="439" t="s">
        <v>348</v>
      </c>
      <c r="B74" s="440" t="s">
        <v>349</v>
      </c>
      <c r="C74" s="448"/>
      <c r="D74" s="543"/>
      <c r="E74" s="544"/>
    </row>
    <row r="75" spans="1:5" ht="12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customHeight="1" thickBot="1">
      <c r="A76" s="546" t="s">
        <v>448</v>
      </c>
      <c r="B76" s="547" t="s">
        <v>449</v>
      </c>
      <c r="C76" s="545"/>
      <c r="D76" s="545"/>
      <c r="E76" s="548"/>
    </row>
    <row r="77" spans="1:5" s="44" customFormat="1" ht="12" customHeight="1" thickBot="1">
      <c r="A77" s="581" t="s">
        <v>534</v>
      </c>
      <c r="B77" s="1011" t="s">
        <v>535</v>
      </c>
      <c r="C77" s="208"/>
      <c r="D77" s="208"/>
      <c r="E77" s="676"/>
    </row>
    <row r="78" spans="1:5" ht="12" customHeight="1" thickBot="1">
      <c r="A78" s="991" t="s">
        <v>393</v>
      </c>
      <c r="B78" s="995" t="s">
        <v>394</v>
      </c>
      <c r="C78" s="208">
        <f>SUM(C73+C76+C77)</f>
        <v>0</v>
      </c>
      <c r="D78" s="208">
        <f>SUM(D73+D76+D77)</f>
        <v>0</v>
      </c>
      <c r="E78" s="676">
        <f>SUM(E73+E76+E77)</f>
        <v>0</v>
      </c>
    </row>
    <row r="79" spans="1:5" ht="12" customHeight="1" thickBot="1">
      <c r="A79" s="991" t="s">
        <v>410</v>
      </c>
      <c r="B79" s="995" t="s">
        <v>395</v>
      </c>
      <c r="C79" s="208"/>
      <c r="D79" s="208"/>
      <c r="E79" s="676"/>
    </row>
    <row r="80" spans="1:5" ht="12" customHeight="1" thickBot="1">
      <c r="A80" s="991" t="s">
        <v>411</v>
      </c>
      <c r="B80" s="995" t="s">
        <v>396</v>
      </c>
      <c r="C80" s="208"/>
      <c r="D80" s="208"/>
      <c r="E80" s="676"/>
    </row>
    <row r="81" spans="1:5" ht="12" customHeight="1" thickBot="1">
      <c r="A81" s="991" t="s">
        <v>16</v>
      </c>
      <c r="B81" s="996" t="s">
        <v>389</v>
      </c>
      <c r="C81" s="208">
        <f>SUM(C78:C80)</f>
        <v>0</v>
      </c>
      <c r="D81" s="208">
        <f>SUM(D78:D80)</f>
        <v>0</v>
      </c>
      <c r="E81" s="676">
        <f>SUM(E78:E80)</f>
        <v>0</v>
      </c>
    </row>
    <row r="82" spans="1:5" ht="24.75" customHeight="1" thickBot="1">
      <c r="A82" s="991" t="s">
        <v>17</v>
      </c>
      <c r="B82" s="999" t="s">
        <v>412</v>
      </c>
      <c r="C82" s="1010">
        <f>SUM(C67+C81)</f>
        <v>0</v>
      </c>
      <c r="D82" s="1010">
        <f>SUM(D67+D81)</f>
        <v>0</v>
      </c>
      <c r="E82" s="1114">
        <f>SUM(E67+E81)</f>
        <v>0</v>
      </c>
    </row>
    <row r="83" spans="1:5">
      <c r="A83" s="146"/>
      <c r="B83" s="146"/>
      <c r="C83" s="147"/>
      <c r="D83" s="147"/>
      <c r="E83" s="147"/>
    </row>
    <row r="84" spans="1:5" ht="13.5" thickBot="1">
      <c r="A84" s="146"/>
      <c r="B84" s="146"/>
      <c r="C84" s="147"/>
      <c r="D84" s="147"/>
      <c r="E84" s="147"/>
    </row>
    <row r="85" spans="1:5" s="21" customFormat="1" ht="38.1" customHeight="1" thickBot="1">
      <c r="A85" s="575"/>
      <c r="B85" s="576" t="s">
        <v>23</v>
      </c>
      <c r="C85" s="577" t="s">
        <v>5</v>
      </c>
      <c r="D85" s="577" t="s">
        <v>6</v>
      </c>
      <c r="E85" s="578" t="s">
        <v>7</v>
      </c>
    </row>
    <row r="86" spans="1:5" s="22" customFormat="1" ht="12" customHeight="1" thickBot="1">
      <c r="A86" s="18">
        <v>1</v>
      </c>
      <c r="B86" s="19">
        <v>2</v>
      </c>
      <c r="C86" s="19">
        <v>3</v>
      </c>
      <c r="D86" s="19">
        <v>4</v>
      </c>
      <c r="E86" s="20">
        <v>5</v>
      </c>
    </row>
    <row r="87" spans="1:5" s="21" customFormat="1" ht="12" customHeight="1" thickBot="1">
      <c r="A87" s="14" t="s">
        <v>8</v>
      </c>
      <c r="B87" s="17" t="s">
        <v>268</v>
      </c>
      <c r="C87" s="201">
        <f>+C88+C89+C90+C91+C92</f>
        <v>0</v>
      </c>
      <c r="D87" s="201">
        <f>+D88+D89+D90+D91+D92</f>
        <v>0</v>
      </c>
      <c r="E87" s="78">
        <f>+E88+E89+E90+E91+E92</f>
        <v>0</v>
      </c>
    </row>
    <row r="88" spans="1:5" s="21" customFormat="1" ht="12" customHeight="1">
      <c r="A88" s="11" t="s">
        <v>220</v>
      </c>
      <c r="B88" s="6" t="s">
        <v>24</v>
      </c>
      <c r="C88" s="204"/>
      <c r="D88" s="204"/>
      <c r="E88" s="80"/>
    </row>
    <row r="89" spans="1:5" s="21" customFormat="1" ht="12" customHeight="1">
      <c r="A89" s="9" t="s">
        <v>221</v>
      </c>
      <c r="B89" s="5" t="s">
        <v>25</v>
      </c>
      <c r="C89" s="203"/>
      <c r="D89" s="203"/>
      <c r="E89" s="81"/>
    </row>
    <row r="90" spans="1:5" s="21" customFormat="1" ht="12" customHeight="1">
      <c r="A90" s="9" t="s">
        <v>222</v>
      </c>
      <c r="B90" s="5" t="s">
        <v>26</v>
      </c>
      <c r="C90" s="206"/>
      <c r="D90" s="206"/>
      <c r="E90" s="83"/>
    </row>
    <row r="91" spans="1:5" s="21" customFormat="1" ht="12" customHeight="1">
      <c r="A91" s="9" t="s">
        <v>223</v>
      </c>
      <c r="B91" s="7" t="s">
        <v>27</v>
      </c>
      <c r="C91" s="206"/>
      <c r="D91" s="206"/>
      <c r="E91" s="83"/>
    </row>
    <row r="92" spans="1:5" s="21" customFormat="1" ht="12" customHeight="1" thickBot="1">
      <c r="A92" s="9" t="s">
        <v>224</v>
      </c>
      <c r="B92" s="12" t="s">
        <v>28</v>
      </c>
      <c r="C92" s="206"/>
      <c r="D92" s="206"/>
      <c r="E92" s="83"/>
    </row>
    <row r="93" spans="1:5" s="418" customFormat="1" ht="12" hidden="1" customHeight="1">
      <c r="A93" s="416" t="s">
        <v>231</v>
      </c>
      <c r="B93" s="417" t="s">
        <v>225</v>
      </c>
      <c r="C93" s="402"/>
      <c r="D93" s="402"/>
      <c r="E93" s="403"/>
    </row>
    <row r="94" spans="1:5" s="418" customFormat="1" ht="12" hidden="1" customHeight="1">
      <c r="A94" s="416" t="s">
        <v>232</v>
      </c>
      <c r="B94" s="419" t="s">
        <v>226</v>
      </c>
      <c r="C94" s="402"/>
      <c r="D94" s="402"/>
      <c r="E94" s="403"/>
    </row>
    <row r="95" spans="1:5" s="418" customFormat="1" ht="12" hidden="1" customHeight="1">
      <c r="A95" s="416" t="s">
        <v>233</v>
      </c>
      <c r="B95" s="419" t="s">
        <v>227</v>
      </c>
      <c r="C95" s="402"/>
      <c r="D95" s="402"/>
      <c r="E95" s="403"/>
    </row>
    <row r="96" spans="1:5" s="418" customFormat="1" ht="12" hidden="1" customHeight="1">
      <c r="A96" s="416" t="s">
        <v>234</v>
      </c>
      <c r="B96" s="417" t="s">
        <v>228</v>
      </c>
      <c r="C96" s="402"/>
      <c r="D96" s="402"/>
      <c r="E96" s="403"/>
    </row>
    <row r="97" spans="1:5" s="418" customFormat="1" ht="12" hidden="1" customHeight="1">
      <c r="A97" s="420" t="s">
        <v>235</v>
      </c>
      <c r="B97" s="421" t="s">
        <v>229</v>
      </c>
      <c r="C97" s="402"/>
      <c r="D97" s="402"/>
      <c r="E97" s="403"/>
    </row>
    <row r="98" spans="1:5" s="418" customFormat="1" ht="12" hidden="1" customHeight="1">
      <c r="A98" s="416" t="s">
        <v>236</v>
      </c>
      <c r="B98" s="421" t="s">
        <v>230</v>
      </c>
      <c r="C98" s="402"/>
      <c r="D98" s="402">
        <v>4320</v>
      </c>
      <c r="E98" s="403">
        <v>4320</v>
      </c>
    </row>
    <row r="99" spans="1:5" s="418" customFormat="1" ht="12" hidden="1" customHeight="1">
      <c r="A99" s="422" t="s">
        <v>237</v>
      </c>
      <c r="B99" s="419" t="s">
        <v>243</v>
      </c>
      <c r="C99" s="402"/>
      <c r="D99" s="402"/>
      <c r="E99" s="403"/>
    </row>
    <row r="100" spans="1:5" s="418" customFormat="1" ht="12" hidden="1" customHeight="1">
      <c r="A100" s="422" t="s">
        <v>238</v>
      </c>
      <c r="B100" s="417" t="s">
        <v>244</v>
      </c>
      <c r="C100" s="402"/>
      <c r="D100" s="402"/>
      <c r="E100" s="403"/>
    </row>
    <row r="101" spans="1:5" s="418" customFormat="1" ht="12" hidden="1" customHeight="1">
      <c r="A101" s="422" t="s">
        <v>239</v>
      </c>
      <c r="B101" s="421" t="s">
        <v>245</v>
      </c>
      <c r="C101" s="402"/>
      <c r="D101" s="402"/>
      <c r="E101" s="403"/>
    </row>
    <row r="102" spans="1:5" s="418" customFormat="1" ht="12" hidden="1" customHeight="1">
      <c r="A102" s="422" t="s">
        <v>240</v>
      </c>
      <c r="B102" s="421" t="s">
        <v>246</v>
      </c>
      <c r="C102" s="402"/>
      <c r="D102" s="402"/>
      <c r="E102" s="403"/>
    </row>
    <row r="103" spans="1:5" s="418" customFormat="1" ht="12" hidden="1" customHeight="1">
      <c r="A103" s="422" t="s">
        <v>241</v>
      </c>
      <c r="B103" s="421" t="s">
        <v>247</v>
      </c>
      <c r="C103" s="402"/>
      <c r="D103" s="402"/>
      <c r="E103" s="403"/>
    </row>
    <row r="104" spans="1:5" s="418" customFormat="1" ht="12" hidden="1" customHeight="1">
      <c r="A104" s="423" t="s">
        <v>242</v>
      </c>
      <c r="B104" s="424" t="s">
        <v>248</v>
      </c>
      <c r="C104" s="404"/>
      <c r="D104" s="404"/>
      <c r="E104" s="405"/>
    </row>
    <row r="105" spans="1:5" s="21" customFormat="1" ht="12" customHeight="1" thickBot="1">
      <c r="A105" s="13" t="s">
        <v>9</v>
      </c>
      <c r="B105" s="16" t="s">
        <v>269</v>
      </c>
      <c r="C105" s="202">
        <f>+C106+C107+C108</f>
        <v>0</v>
      </c>
      <c r="D105" s="202">
        <f>+D106+D107+D108</f>
        <v>0</v>
      </c>
      <c r="E105" s="79">
        <f>+E106+E107+E108</f>
        <v>0</v>
      </c>
    </row>
    <row r="106" spans="1:5" s="21" customFormat="1" ht="12" customHeight="1">
      <c r="A106" s="10" t="s">
        <v>249</v>
      </c>
      <c r="B106" s="5" t="s">
        <v>29</v>
      </c>
      <c r="C106" s="205"/>
      <c r="D106" s="205"/>
      <c r="E106" s="82"/>
    </row>
    <row r="107" spans="1:5" s="21" customFormat="1" ht="12" customHeight="1">
      <c r="A107" s="10" t="s">
        <v>250</v>
      </c>
      <c r="B107" s="8" t="s">
        <v>30</v>
      </c>
      <c r="C107" s="203"/>
      <c r="D107" s="203"/>
      <c r="E107" s="81"/>
    </row>
    <row r="108" spans="1:5" s="21" customFormat="1" ht="12" customHeight="1" thickBot="1">
      <c r="A108" s="10" t="s">
        <v>251</v>
      </c>
      <c r="B108" s="415" t="s">
        <v>252</v>
      </c>
      <c r="C108" s="203">
        <f>SUM(C109:C116)</f>
        <v>0</v>
      </c>
      <c r="D108" s="203">
        <f>SUM(D109:D116)</f>
        <v>0</v>
      </c>
      <c r="E108" s="81">
        <f>SUM(E109:E116)</f>
        <v>0</v>
      </c>
    </row>
    <row r="109" spans="1:5" s="418" customFormat="1" ht="60" hidden="1" customHeight="1">
      <c r="A109" s="425" t="s">
        <v>253</v>
      </c>
      <c r="B109" s="69" t="s">
        <v>267</v>
      </c>
      <c r="C109" s="400"/>
      <c r="D109" s="400"/>
      <c r="E109" s="401"/>
    </row>
    <row r="110" spans="1:5" s="418" customFormat="1" ht="60" hidden="1" customHeight="1">
      <c r="A110" s="425" t="s">
        <v>254</v>
      </c>
      <c r="B110" s="426" t="s">
        <v>261</v>
      </c>
      <c r="C110" s="400"/>
      <c r="D110" s="400"/>
      <c r="E110" s="401"/>
    </row>
    <row r="111" spans="1:5" s="418" customFormat="1" ht="16.5" hidden="1" thickBot="1">
      <c r="A111" s="425" t="s">
        <v>255</v>
      </c>
      <c r="B111" s="427" t="s">
        <v>262</v>
      </c>
      <c r="C111" s="400"/>
      <c r="D111" s="400"/>
      <c r="E111" s="401"/>
    </row>
    <row r="112" spans="1:5" s="418" customFormat="1" ht="60" hidden="1" customHeight="1">
      <c r="A112" s="425" t="s">
        <v>256</v>
      </c>
      <c r="B112" s="427" t="s">
        <v>263</v>
      </c>
      <c r="C112" s="428"/>
      <c r="D112" s="428"/>
      <c r="E112" s="429"/>
    </row>
    <row r="113" spans="1:5" s="418" customFormat="1" ht="60" hidden="1" customHeight="1">
      <c r="A113" s="425" t="s">
        <v>257</v>
      </c>
      <c r="B113" s="427" t="s">
        <v>264</v>
      </c>
      <c r="C113" s="428"/>
      <c r="D113" s="428"/>
      <c r="E113" s="429"/>
    </row>
    <row r="114" spans="1:5" s="418" customFormat="1" ht="60" hidden="1" customHeight="1">
      <c r="A114" s="425" t="s">
        <v>258</v>
      </c>
      <c r="B114" s="427" t="s">
        <v>265</v>
      </c>
      <c r="C114" s="428"/>
      <c r="D114" s="428"/>
      <c r="E114" s="429"/>
    </row>
    <row r="115" spans="1:5" s="418" customFormat="1" ht="60" hidden="1" customHeight="1">
      <c r="A115" s="430" t="s">
        <v>259</v>
      </c>
      <c r="B115" s="427" t="s">
        <v>32</v>
      </c>
      <c r="C115" s="431"/>
      <c r="D115" s="431"/>
      <c r="E115" s="432"/>
    </row>
    <row r="116" spans="1:5" s="418" customFormat="1" ht="60" hidden="1" customHeight="1">
      <c r="A116" s="433" t="s">
        <v>260</v>
      </c>
      <c r="B116" s="434" t="s">
        <v>266</v>
      </c>
      <c r="C116" s="431"/>
      <c r="D116" s="431"/>
      <c r="E116" s="432"/>
    </row>
    <row r="117" spans="1:5" s="21" customFormat="1" ht="12" customHeight="1" thickBot="1">
      <c r="A117" s="13" t="s">
        <v>10</v>
      </c>
      <c r="B117" s="435" t="s">
        <v>270</v>
      </c>
      <c r="C117" s="201">
        <f>+C87+C105</f>
        <v>0</v>
      </c>
      <c r="D117" s="201">
        <f>+D87+D105</f>
        <v>0</v>
      </c>
      <c r="E117" s="78">
        <f>+E87+E105</f>
        <v>0</v>
      </c>
    </row>
    <row r="118" spans="1:5" s="21" customFormat="1" ht="12" hidden="1" customHeight="1">
      <c r="A118" s="72" t="s">
        <v>397</v>
      </c>
      <c r="B118" s="499" t="s">
        <v>398</v>
      </c>
      <c r="C118" s="202">
        <f>SUM(C119:C121)</f>
        <v>0</v>
      </c>
      <c r="D118" s="202">
        <f>SUM(D119:D121)</f>
        <v>0</v>
      </c>
      <c r="E118" s="79">
        <f>SUM(E119:E121)</f>
        <v>0</v>
      </c>
    </row>
    <row r="119" spans="1:5" s="21" customFormat="1" ht="12" hidden="1" customHeight="1">
      <c r="A119" s="73" t="s">
        <v>399</v>
      </c>
      <c r="B119" s="74" t="s">
        <v>402</v>
      </c>
      <c r="C119" s="203"/>
      <c r="D119" s="203"/>
      <c r="E119" s="81"/>
    </row>
    <row r="120" spans="1:5" s="21" customFormat="1" ht="12" hidden="1" customHeight="1">
      <c r="A120" s="71" t="s">
        <v>400</v>
      </c>
      <c r="B120" s="68" t="s">
        <v>446</v>
      </c>
      <c r="C120" s="203"/>
      <c r="D120" s="203"/>
      <c r="E120" s="81"/>
    </row>
    <row r="121" spans="1:5" s="21" customFormat="1" ht="12" hidden="1" customHeight="1">
      <c r="A121" s="75" t="s">
        <v>401</v>
      </c>
      <c r="B121" s="76" t="s">
        <v>447</v>
      </c>
      <c r="C121" s="206"/>
      <c r="D121" s="206"/>
      <c r="E121" s="83"/>
    </row>
    <row r="122" spans="1:5" s="21" customFormat="1" ht="12" hidden="1" customHeight="1">
      <c r="A122" s="72" t="s">
        <v>405</v>
      </c>
      <c r="B122" s="499" t="s">
        <v>406</v>
      </c>
      <c r="C122" s="209"/>
      <c r="D122" s="209"/>
      <c r="E122" s="210"/>
    </row>
    <row r="123" spans="1:5" s="21" customFormat="1" ht="12" customHeight="1" thickBot="1">
      <c r="A123" s="500" t="s">
        <v>414</v>
      </c>
      <c r="B123" s="499" t="s">
        <v>413</v>
      </c>
      <c r="C123" s="209">
        <f>SUM(C118+C122)</f>
        <v>0</v>
      </c>
      <c r="D123" s="209">
        <f>SUM(D118+D122)</f>
        <v>0</v>
      </c>
      <c r="E123" s="210">
        <f>SUM(E118+E122)</f>
        <v>0</v>
      </c>
    </row>
    <row r="124" spans="1:5" s="21" customFormat="1" ht="12" customHeight="1" thickBot="1">
      <c r="A124" s="500" t="s">
        <v>415</v>
      </c>
      <c r="B124" s="499" t="s">
        <v>407</v>
      </c>
      <c r="C124" s="209"/>
      <c r="D124" s="209"/>
      <c r="E124" s="210"/>
    </row>
    <row r="125" spans="1:5" s="21" customFormat="1" ht="12" customHeight="1" thickBot="1">
      <c r="A125" s="500" t="s">
        <v>416</v>
      </c>
      <c r="B125" s="499" t="s">
        <v>408</v>
      </c>
      <c r="C125" s="209"/>
      <c r="D125" s="209"/>
      <c r="E125" s="210"/>
    </row>
    <row r="126" spans="1:5" s="21" customFormat="1" ht="12" customHeight="1" thickBot="1">
      <c r="A126" s="70" t="s">
        <v>33</v>
      </c>
      <c r="B126" s="140" t="s">
        <v>409</v>
      </c>
      <c r="C126" s="211">
        <f>SUM(C123:C125)</f>
        <v>0</v>
      </c>
      <c r="D126" s="211">
        <f>SUM(D123:D125)</f>
        <v>0</v>
      </c>
      <c r="E126" s="85">
        <f>SUM(E123:E125)</f>
        <v>0</v>
      </c>
    </row>
    <row r="127" spans="1:5" s="1" customFormat="1" ht="28.5" customHeight="1" thickBot="1">
      <c r="A127" s="77" t="s">
        <v>12</v>
      </c>
      <c r="B127" s="141" t="s">
        <v>417</v>
      </c>
      <c r="C127" s="585">
        <f>SUM(C117+C126)</f>
        <v>0</v>
      </c>
      <c r="D127" s="585">
        <f>SUM(D117+D126)</f>
        <v>0</v>
      </c>
      <c r="E127" s="1114">
        <f>SUM(E117+E126)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36"/>
  <sheetViews>
    <sheetView workbookViewId="0">
      <selection activeCell="H134" sqref="H134"/>
    </sheetView>
  </sheetViews>
  <sheetFormatPr defaultRowHeight="12.75"/>
  <cols>
    <col min="1" max="1" width="9.6640625" style="3" customWidth="1"/>
    <col min="2" max="2" width="74.5" style="4" customWidth="1"/>
    <col min="3" max="3" width="14.66406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886</v>
      </c>
    </row>
    <row r="2" spans="1:5" s="40" customFormat="1" ht="25.5" customHeight="1">
      <c r="A2" s="579"/>
      <c r="B2" s="1239" t="s">
        <v>658</v>
      </c>
      <c r="C2" s="1240"/>
      <c r="D2" s="1241"/>
      <c r="E2" s="66" t="s">
        <v>124</v>
      </c>
    </row>
    <row r="3" spans="1:5" s="40" customFormat="1" ht="36.75" thickBot="1">
      <c r="A3" s="574" t="s">
        <v>120</v>
      </c>
      <c r="B3" s="1236" t="s">
        <v>538</v>
      </c>
      <c r="C3" s="1237"/>
      <c r="D3" s="1242"/>
      <c r="E3" s="573" t="s">
        <v>533</v>
      </c>
    </row>
    <row r="4" spans="1:5" s="41" customFormat="1" ht="15.95" customHeight="1" thickBot="1">
      <c r="A4" s="58"/>
      <c r="B4" s="58"/>
      <c r="C4" s="58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v>904000</v>
      </c>
      <c r="D7" s="540">
        <v>904000</v>
      </c>
      <c r="E7" s="673">
        <v>837227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904000</v>
      </c>
      <c r="D15" s="457">
        <f>SUM(D16:D20)</f>
        <v>904000</v>
      </c>
      <c r="E15" s="506">
        <f>SUM(E16:E20)</f>
        <v>837227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64"/>
      <c r="D19" s="464"/>
      <c r="E19" s="511"/>
    </row>
    <row r="20" spans="1:5" s="43" customFormat="1" ht="12" customHeight="1" thickBot="1">
      <c r="A20" s="439" t="s">
        <v>286</v>
      </c>
      <c r="B20" s="440" t="s">
        <v>360</v>
      </c>
      <c r="C20" s="1115">
        <v>904000</v>
      </c>
      <c r="D20" s="1116">
        <v>904000</v>
      </c>
      <c r="E20" s="1117">
        <v>837227</v>
      </c>
    </row>
    <row r="21" spans="1:5" s="43" customFormat="1" ht="60" hidden="1" customHeight="1" thickBo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 thickBo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 thickBo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 thickBo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 thickBo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 thickBo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 thickBo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 thickBo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 thickBo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 thickBo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4.25" customHeight="1" thickBot="1">
      <c r="A40" s="455" t="s">
        <v>12</v>
      </c>
      <c r="B40" s="466" t="s">
        <v>374</v>
      </c>
      <c r="C40" s="580">
        <f>SUM(C41:C50)</f>
        <v>32234094</v>
      </c>
      <c r="D40" s="580">
        <f>SUM(D41:D50)</f>
        <v>32234094</v>
      </c>
      <c r="E40" s="704">
        <f>SUM(E41:E50)</f>
        <v>28640630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12704898</v>
      </c>
      <c r="D42" s="444">
        <v>12704898</v>
      </c>
      <c r="E42" s="512">
        <v>7957928</v>
      </c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>
        <v>13445714</v>
      </c>
      <c r="D45" s="444">
        <v>13445714</v>
      </c>
      <c r="E45" s="512">
        <v>13327325</v>
      </c>
    </row>
    <row r="46" spans="1:5" s="43" customFormat="1" ht="12" customHeight="1">
      <c r="A46" s="439" t="s">
        <v>314</v>
      </c>
      <c r="B46" s="440" t="s">
        <v>315</v>
      </c>
      <c r="C46" s="444">
        <v>6083482</v>
      </c>
      <c r="D46" s="444">
        <v>6083482</v>
      </c>
      <c r="E46" s="512">
        <v>5757504</v>
      </c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2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511">
        <v>1597871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 thickBo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33138094</v>
      </c>
      <c r="D67" s="580">
        <f>SUM(D8+D15+D22+D29+D40+D51+D57+D62)</f>
        <v>33138094</v>
      </c>
      <c r="E67" s="672">
        <f>SUM(E8+E15+E22+E29+E40+E51+E57+E62)</f>
        <v>29477857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548"/>
    </row>
    <row r="77" spans="1:5" ht="12" customHeight="1">
      <c r="A77" s="492" t="s">
        <v>392</v>
      </c>
      <c r="B77" s="443" t="s">
        <v>347</v>
      </c>
      <c r="C77" s="448">
        <f>SUM(C78:C79)</f>
        <v>2297497</v>
      </c>
      <c r="D77" s="448">
        <f>SUM(D78:D79)</f>
        <v>2297497</v>
      </c>
      <c r="E77" s="524">
        <f>SUM(E78:E79)</f>
        <v>2297497</v>
      </c>
    </row>
    <row r="78" spans="1:5" ht="12" customHeight="1">
      <c r="A78" s="439" t="s">
        <v>348</v>
      </c>
      <c r="B78" s="440" t="s">
        <v>349</v>
      </c>
      <c r="C78" s="543">
        <v>2297497</v>
      </c>
      <c r="D78" s="543">
        <v>2297497</v>
      </c>
      <c r="E78" s="543">
        <v>2297497</v>
      </c>
    </row>
    <row r="79" spans="1:5" ht="12" customHeight="1">
      <c r="A79" s="439" t="s">
        <v>350</v>
      </c>
      <c r="B79" s="440" t="s">
        <v>351</v>
      </c>
      <c r="C79" s="448"/>
      <c r="D79" s="543"/>
      <c r="E79" s="544"/>
    </row>
    <row r="80" spans="1:5" s="44" customFormat="1" ht="12" customHeight="1" thickBot="1">
      <c r="A80" s="546" t="s">
        <v>448</v>
      </c>
      <c r="B80" s="547" t="s">
        <v>449</v>
      </c>
      <c r="C80" s="674"/>
      <c r="D80" s="545"/>
      <c r="E80" s="675"/>
    </row>
    <row r="81" spans="1:5" s="44" customFormat="1" ht="12" customHeight="1" thickBot="1">
      <c r="A81" s="581" t="s">
        <v>534</v>
      </c>
      <c r="B81" s="1011" t="s">
        <v>535</v>
      </c>
      <c r="C81" s="208">
        <v>535716018</v>
      </c>
      <c r="D81" s="1012">
        <v>559046688</v>
      </c>
      <c r="E81" s="676">
        <v>547481524</v>
      </c>
    </row>
    <row r="82" spans="1:5" ht="12" customHeight="1" thickBot="1">
      <c r="A82" s="991" t="s">
        <v>393</v>
      </c>
      <c r="B82" s="995" t="s">
        <v>394</v>
      </c>
      <c r="C82" s="208">
        <f>SUM(C77+C80+C81)</f>
        <v>538013515</v>
      </c>
      <c r="D82" s="1012">
        <f>SUM(D77+D80+D81)</f>
        <v>561344185</v>
      </c>
      <c r="E82" s="676">
        <f>SUM(E77+E80+E81)</f>
        <v>549779021</v>
      </c>
    </row>
    <row r="83" spans="1:5" ht="12" customHeight="1" thickBot="1">
      <c r="A83" s="991" t="s">
        <v>410</v>
      </c>
      <c r="B83" s="995" t="s">
        <v>395</v>
      </c>
      <c r="C83" s="208"/>
      <c r="D83" s="1012"/>
      <c r="E83" s="676"/>
    </row>
    <row r="84" spans="1:5" ht="12" customHeight="1" thickBot="1">
      <c r="A84" s="991" t="s">
        <v>411</v>
      </c>
      <c r="B84" s="995" t="s">
        <v>396</v>
      </c>
      <c r="C84" s="208"/>
      <c r="D84" s="1012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538013515</v>
      </c>
      <c r="D85" s="1012">
        <f>SUM(D82:D84)</f>
        <v>561344185</v>
      </c>
      <c r="E85" s="676">
        <f>SUM(E82:E84)</f>
        <v>549779021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571151609</v>
      </c>
      <c r="D86" s="1013">
        <f>SUM(D67+D85)</f>
        <v>594482279</v>
      </c>
      <c r="E86" s="584">
        <f>SUM(E67+E85)</f>
        <v>579256878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565426357</v>
      </c>
      <c r="D91" s="201">
        <f>+D92+D93+D94+D95+D96</f>
        <v>584592879</v>
      </c>
      <c r="E91" s="78">
        <f>+E92+E93+E94+E95+E96</f>
        <v>565266827</v>
      </c>
    </row>
    <row r="92" spans="1:5" s="21" customFormat="1" ht="12" customHeight="1">
      <c r="A92" s="11" t="s">
        <v>220</v>
      </c>
      <c r="B92" s="6" t="s">
        <v>24</v>
      </c>
      <c r="C92" s="204">
        <v>347097694</v>
      </c>
      <c r="D92" s="204">
        <v>370254074</v>
      </c>
      <c r="E92" s="80">
        <v>365659149</v>
      </c>
    </row>
    <row r="93" spans="1:5" s="21" customFormat="1" ht="12" customHeight="1">
      <c r="A93" s="9" t="s">
        <v>221</v>
      </c>
      <c r="B93" s="5" t="s">
        <v>25</v>
      </c>
      <c r="C93" s="203">
        <v>55084585</v>
      </c>
      <c r="D93" s="203">
        <v>58464888</v>
      </c>
      <c r="E93" s="81">
        <v>57026298</v>
      </c>
    </row>
    <row r="94" spans="1:5" s="21" customFormat="1" ht="12" customHeight="1">
      <c r="A94" s="9" t="s">
        <v>222</v>
      </c>
      <c r="B94" s="5" t="s">
        <v>26</v>
      </c>
      <c r="C94" s="206">
        <v>163244078</v>
      </c>
      <c r="D94" s="206">
        <v>155873917</v>
      </c>
      <c r="E94" s="83">
        <v>142581380</v>
      </c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5725252</v>
      </c>
      <c r="D109" s="202">
        <f>+D110+D111+D112</f>
        <v>9889400</v>
      </c>
      <c r="E109" s="79">
        <f>+E110+E111+E112</f>
        <v>9884627</v>
      </c>
    </row>
    <row r="110" spans="1:5" s="21" customFormat="1" ht="12" customHeight="1">
      <c r="A110" s="10" t="s">
        <v>249</v>
      </c>
      <c r="B110" s="5" t="s">
        <v>29</v>
      </c>
      <c r="C110" s="205">
        <v>3975252</v>
      </c>
      <c r="D110" s="205">
        <v>9889400</v>
      </c>
      <c r="E110" s="82">
        <v>9884627</v>
      </c>
    </row>
    <row r="111" spans="1:5" s="21" customFormat="1" ht="12" customHeight="1">
      <c r="A111" s="10" t="s">
        <v>250</v>
      </c>
      <c r="B111" s="8" t="s">
        <v>30</v>
      </c>
      <c r="C111" s="203">
        <v>1750000</v>
      </c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571151609</v>
      </c>
      <c r="D121" s="201">
        <f>+D91+D109</f>
        <v>594482279</v>
      </c>
      <c r="E121" s="78">
        <f>+E91+E109</f>
        <v>575151454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571151609</v>
      </c>
      <c r="D131" s="585">
        <f>SUM(D121+D130)</f>
        <v>594482279</v>
      </c>
      <c r="E131" s="586">
        <f>SUM(E121+E130)</f>
        <v>575151454</v>
      </c>
    </row>
    <row r="133" spans="1:5" ht="13.5">
      <c r="B133" s="850" t="s">
        <v>722</v>
      </c>
    </row>
    <row r="134" spans="1:5">
      <c r="B134" s="846" t="s">
        <v>702</v>
      </c>
      <c r="C134" s="846"/>
      <c r="D134" s="846"/>
      <c r="E134" s="846">
        <v>71</v>
      </c>
    </row>
    <row r="135" spans="1:5">
      <c r="B135" s="846" t="s">
        <v>700</v>
      </c>
      <c r="C135" s="846"/>
      <c r="D135" s="846"/>
      <c r="E135" s="846">
        <v>4</v>
      </c>
    </row>
    <row r="136" spans="1:5" s="849" customFormat="1">
      <c r="A136" s="847"/>
      <c r="B136" s="848" t="s">
        <v>697</v>
      </c>
      <c r="C136" s="848">
        <f>SUM(C134:C135)</f>
        <v>0</v>
      </c>
      <c r="D136" s="848"/>
      <c r="E136" s="848">
        <f>SUM(E134:E135)</f>
        <v>75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F137" sqref="F137"/>
    </sheetView>
  </sheetViews>
  <sheetFormatPr defaultRowHeight="12.75"/>
  <cols>
    <col min="1" max="1" width="9.6640625" style="3" customWidth="1"/>
    <col min="2" max="2" width="55.1640625" style="4" customWidth="1"/>
    <col min="3" max="3" width="14.33203125" style="4" customWidth="1"/>
    <col min="4" max="4" width="15" style="4" customWidth="1"/>
    <col min="5" max="5" width="16.3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887</v>
      </c>
    </row>
    <row r="2" spans="1:5" s="40" customFormat="1" ht="25.5" customHeight="1">
      <c r="A2" s="579"/>
      <c r="B2" s="1239" t="s">
        <v>658</v>
      </c>
      <c r="C2" s="1240"/>
      <c r="D2" s="1241"/>
      <c r="E2" s="66" t="s">
        <v>124</v>
      </c>
    </row>
    <row r="3" spans="1:5" s="40" customFormat="1" ht="36.75" thickBot="1">
      <c r="A3" s="574" t="s">
        <v>120</v>
      </c>
      <c r="B3" s="1236" t="s">
        <v>540</v>
      </c>
      <c r="C3" s="1237"/>
      <c r="D3" s="1242"/>
      <c r="E3" s="573" t="s">
        <v>533</v>
      </c>
    </row>
    <row r="4" spans="1:5" s="41" customFormat="1" ht="15.95" customHeight="1" thickBot="1">
      <c r="A4" s="58"/>
      <c r="B4" s="58"/>
      <c r="C4" s="58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904000</v>
      </c>
      <c r="D7" s="540">
        <f>SUM(D15+D8)</f>
        <v>904000</v>
      </c>
      <c r="E7" s="673">
        <f>SUM(E15+E8)</f>
        <v>837227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904000</v>
      </c>
      <c r="D15" s="457">
        <f>SUM(D16:D20)</f>
        <v>904000</v>
      </c>
      <c r="E15" s="506">
        <f>SUM(E16:E20)</f>
        <v>837227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1115">
        <v>904000</v>
      </c>
      <c r="D20" s="1116">
        <v>904000</v>
      </c>
      <c r="E20" s="1117">
        <v>837227</v>
      </c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580">
        <f>SUM(C41:C50)</f>
        <v>16093554</v>
      </c>
      <c r="D40" s="580">
        <f>SUM(D41:D50)</f>
        <v>16093554</v>
      </c>
      <c r="E40" s="704">
        <f>SUM(E41:E50)</f>
        <v>18712246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>
        <v>179134</v>
      </c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>
        <v>13445714</v>
      </c>
      <c r="D45" s="444">
        <v>13445714</v>
      </c>
      <c r="E45" s="512">
        <v>13327325</v>
      </c>
    </row>
    <row r="46" spans="1:5" s="43" customFormat="1" ht="12" customHeight="1">
      <c r="A46" s="439" t="s">
        <v>314</v>
      </c>
      <c r="B46" s="440" t="s">
        <v>315</v>
      </c>
      <c r="C46" s="444">
        <v>2647840</v>
      </c>
      <c r="D46" s="444">
        <v>2647840</v>
      </c>
      <c r="E46" s="512">
        <v>3646746</v>
      </c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2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511">
        <v>1559039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16997554</v>
      </c>
      <c r="D67" s="580">
        <f>SUM(D8+D15+D22+D29+D40+D51+D57+D62)</f>
        <v>16997554</v>
      </c>
      <c r="E67" s="672">
        <f>SUM(E8+E15+E22+E29+E40+E51+E57+E62)</f>
        <v>19549473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548"/>
    </row>
    <row r="77" spans="1:5" ht="12" customHeight="1">
      <c r="A77" s="492" t="s">
        <v>392</v>
      </c>
      <c r="B77" s="443" t="s">
        <v>347</v>
      </c>
      <c r="C77" s="448">
        <f>SUM(C78:C79)</f>
        <v>2297497</v>
      </c>
      <c r="D77" s="448">
        <f>SUM(D78:D79)</f>
        <v>2297497</v>
      </c>
      <c r="E77" s="524">
        <f>SUM(E78:E79)</f>
        <v>2297497</v>
      </c>
    </row>
    <row r="78" spans="1:5" ht="12" customHeight="1">
      <c r="A78" s="439" t="s">
        <v>348</v>
      </c>
      <c r="B78" s="440" t="s">
        <v>349</v>
      </c>
      <c r="C78" s="543">
        <v>2297497</v>
      </c>
      <c r="D78" s="543">
        <v>2297497</v>
      </c>
      <c r="E78" s="543">
        <v>2297497</v>
      </c>
    </row>
    <row r="79" spans="1:5" ht="12" customHeight="1">
      <c r="A79" s="439" t="s">
        <v>350</v>
      </c>
      <c r="B79" s="440" t="s">
        <v>351</v>
      </c>
      <c r="C79" s="448"/>
      <c r="D79" s="543"/>
      <c r="E79" s="544"/>
    </row>
    <row r="80" spans="1:5" s="44" customFormat="1" ht="12" customHeight="1" thickBot="1">
      <c r="A80" s="546" t="s">
        <v>448</v>
      </c>
      <c r="B80" s="547" t="s">
        <v>449</v>
      </c>
      <c r="C80" s="674"/>
      <c r="D80" s="545"/>
      <c r="E80" s="675"/>
    </row>
    <row r="81" spans="1:5" s="44" customFormat="1" ht="12" customHeight="1" thickBot="1">
      <c r="A81" s="581" t="s">
        <v>534</v>
      </c>
      <c r="B81" s="1011" t="s">
        <v>535</v>
      </c>
      <c r="C81" s="208">
        <v>512636950</v>
      </c>
      <c r="D81" s="208">
        <v>535967620</v>
      </c>
      <c r="E81" s="676">
        <v>547481524</v>
      </c>
    </row>
    <row r="82" spans="1:5" ht="12" customHeight="1" thickBot="1">
      <c r="A82" s="991" t="s">
        <v>393</v>
      </c>
      <c r="B82" s="995" t="s">
        <v>394</v>
      </c>
      <c r="C82" s="208">
        <f>SUM(C77+C80+C81)</f>
        <v>514934447</v>
      </c>
      <c r="D82" s="1012">
        <f>SUM(D77+D80+D81)</f>
        <v>538265117</v>
      </c>
      <c r="E82" s="676">
        <f>SUM(E77+E80+E81)</f>
        <v>549779021</v>
      </c>
    </row>
    <row r="83" spans="1:5" ht="12" customHeight="1" thickBot="1">
      <c r="A83" s="991" t="s">
        <v>410</v>
      </c>
      <c r="B83" s="995" t="s">
        <v>395</v>
      </c>
      <c r="C83" s="208"/>
      <c r="D83" s="1012"/>
      <c r="E83" s="676"/>
    </row>
    <row r="84" spans="1:5" ht="12" customHeight="1" thickBot="1">
      <c r="A84" s="991" t="s">
        <v>411</v>
      </c>
      <c r="B84" s="995" t="s">
        <v>396</v>
      </c>
      <c r="C84" s="208"/>
      <c r="D84" s="1012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514934447</v>
      </c>
      <c r="D85" s="1012">
        <f>SUM(D82:D84)</f>
        <v>538265117</v>
      </c>
      <c r="E85" s="676">
        <f>SUM(E82:E84)</f>
        <v>549779021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531932001</v>
      </c>
      <c r="D86" s="1013">
        <f>SUM(D67+D85)</f>
        <v>555262671</v>
      </c>
      <c r="E86" s="584">
        <f>SUM(E67+E85)</f>
        <v>569328494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526206749</v>
      </c>
      <c r="D91" s="201">
        <f>+D92+D93+D94+D95+D96</f>
        <v>545373271</v>
      </c>
      <c r="E91" s="78">
        <f>+E92+E93+E94+E95+E96</f>
        <v>556735857</v>
      </c>
    </row>
    <row r="92" spans="1:5" s="21" customFormat="1" ht="12" customHeight="1">
      <c r="A92" s="11" t="s">
        <v>220</v>
      </c>
      <c r="B92" s="6" t="s">
        <v>24</v>
      </c>
      <c r="C92" s="204">
        <v>335907388</v>
      </c>
      <c r="D92" s="204">
        <v>359063768</v>
      </c>
      <c r="E92" s="80">
        <v>362933510</v>
      </c>
    </row>
    <row r="93" spans="1:5" s="21" customFormat="1" ht="12" customHeight="1">
      <c r="A93" s="9" t="s">
        <v>221</v>
      </c>
      <c r="B93" s="5" t="s">
        <v>25</v>
      </c>
      <c r="C93" s="203">
        <v>53535386</v>
      </c>
      <c r="D93" s="203">
        <v>56915689</v>
      </c>
      <c r="E93" s="81">
        <v>56665439</v>
      </c>
    </row>
    <row r="94" spans="1:5" s="21" customFormat="1" ht="12" customHeight="1">
      <c r="A94" s="9" t="s">
        <v>222</v>
      </c>
      <c r="B94" s="5" t="s">
        <v>26</v>
      </c>
      <c r="C94" s="206">
        <v>136763975</v>
      </c>
      <c r="D94" s="206">
        <v>129393814</v>
      </c>
      <c r="E94" s="83">
        <v>137136908</v>
      </c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5725252</v>
      </c>
      <c r="D109" s="202">
        <f>+D110+D111+D112</f>
        <v>9889400</v>
      </c>
      <c r="E109" s="79">
        <f>+E110+E111+E112</f>
        <v>9850421</v>
      </c>
    </row>
    <row r="110" spans="1:5" s="21" customFormat="1" ht="12" customHeight="1">
      <c r="A110" s="10" t="s">
        <v>249</v>
      </c>
      <c r="B110" s="5" t="s">
        <v>29</v>
      </c>
      <c r="C110" s="205">
        <v>3975252</v>
      </c>
      <c r="D110" s="205">
        <v>9889400</v>
      </c>
      <c r="E110" s="82">
        <v>9850421</v>
      </c>
    </row>
    <row r="111" spans="1:5" s="21" customFormat="1" ht="12" customHeight="1">
      <c r="A111" s="10" t="s">
        <v>250</v>
      </c>
      <c r="B111" s="8" t="s">
        <v>30</v>
      </c>
      <c r="C111" s="203">
        <v>1750000</v>
      </c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531932001</v>
      </c>
      <c r="D121" s="201">
        <f>+D91+D109</f>
        <v>555262671</v>
      </c>
      <c r="E121" s="78">
        <f>+E91+E109</f>
        <v>566586278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531932001</v>
      </c>
      <c r="D131" s="585">
        <f>SUM(D121+D130)</f>
        <v>555262671</v>
      </c>
      <c r="E131" s="586">
        <f>SUM(E121+E130)</f>
        <v>566586278</v>
      </c>
    </row>
  </sheetData>
  <mergeCells count="2">
    <mergeCell ref="B2:D2"/>
    <mergeCell ref="B3:D3"/>
  </mergeCells>
  <pageMargins left="0.7" right="0.7" top="0.75" bottom="0.75" header="0.3" footer="0.3"/>
  <pageSetup paperSize="9"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31"/>
  <sheetViews>
    <sheetView workbookViewId="0">
      <selection activeCell="J83" sqref="J83"/>
    </sheetView>
  </sheetViews>
  <sheetFormatPr defaultRowHeight="12.75"/>
  <cols>
    <col min="1" max="1" width="9.6640625" style="3" customWidth="1"/>
    <col min="2" max="2" width="61.33203125" style="4" customWidth="1"/>
    <col min="3" max="4" width="14" style="4" bestFit="1" customWidth="1"/>
    <col min="5" max="5" width="18.8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888</v>
      </c>
    </row>
    <row r="2" spans="1:5" s="40" customFormat="1" ht="25.5" customHeight="1">
      <c r="A2" s="579"/>
      <c r="B2" s="1239" t="s">
        <v>658</v>
      </c>
      <c r="C2" s="1240"/>
      <c r="D2" s="1241"/>
      <c r="E2" s="66" t="s">
        <v>124</v>
      </c>
    </row>
    <row r="3" spans="1:5" s="40" customFormat="1" ht="36.75" thickBot="1">
      <c r="A3" s="574" t="s">
        <v>120</v>
      </c>
      <c r="B3" s="1236" t="s">
        <v>902</v>
      </c>
      <c r="C3" s="1237"/>
      <c r="D3" s="1242"/>
      <c r="E3" s="573" t="s">
        <v>533</v>
      </c>
    </row>
    <row r="4" spans="1:5" s="41" customFormat="1" ht="15.95" customHeight="1" thickBot="1">
      <c r="A4" s="58"/>
      <c r="B4" s="58"/>
      <c r="C4" s="58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673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6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6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6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6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6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6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6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6" s="43" customFormat="1" ht="12" customHeight="1" thickBot="1">
      <c r="A40" s="455" t="s">
        <v>12</v>
      </c>
      <c r="B40" s="466" t="s">
        <v>374</v>
      </c>
      <c r="C40" s="478">
        <f>SUM(C41:C50)</f>
        <v>16140540</v>
      </c>
      <c r="D40" s="478">
        <f>SUM(D41:D50)</f>
        <v>16140540</v>
      </c>
      <c r="E40" s="516">
        <f>SUM(E41:E50)</f>
        <v>9928384</v>
      </c>
      <c r="F40" s="1098"/>
    </row>
    <row r="41" spans="1:6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6" s="43" customFormat="1" ht="12" customHeight="1">
      <c r="A42" s="439" t="s">
        <v>306</v>
      </c>
      <c r="B42" s="440" t="s">
        <v>307</v>
      </c>
      <c r="C42" s="444">
        <v>12704898</v>
      </c>
      <c r="D42" s="444">
        <v>12704898</v>
      </c>
      <c r="E42" s="512">
        <v>7778794</v>
      </c>
    </row>
    <row r="43" spans="1:6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6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6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6" s="43" customFormat="1" ht="12" customHeight="1">
      <c r="A46" s="439" t="s">
        <v>314</v>
      </c>
      <c r="B46" s="440" t="s">
        <v>315</v>
      </c>
      <c r="C46" s="444">
        <v>3435642</v>
      </c>
      <c r="D46" s="444">
        <v>3435642</v>
      </c>
      <c r="E46" s="512">
        <v>2110758</v>
      </c>
    </row>
    <row r="47" spans="1:6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6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511">
        <v>38832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16140540</v>
      </c>
      <c r="D67" s="580">
        <f>SUM(D8+D15+D22+D29+D40+D51+D57+D62)</f>
        <v>16140540</v>
      </c>
      <c r="E67" s="672">
        <f>SUM(E8+E15+E22+E29+E40+E51+E57+E62)</f>
        <v>9928384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548"/>
    </row>
    <row r="77" spans="1:5" ht="12" customHeight="1">
      <c r="A77" s="492" t="s">
        <v>392</v>
      </c>
      <c r="B77" s="443" t="s">
        <v>347</v>
      </c>
      <c r="C77" s="448">
        <f>SUM(C78:C79)</f>
        <v>0</v>
      </c>
      <c r="D77" s="448">
        <f>SUM(D78:D79)</f>
        <v>0</v>
      </c>
      <c r="E77" s="524">
        <f>SUM(E78:E79)</f>
        <v>0</v>
      </c>
    </row>
    <row r="78" spans="1:5" ht="12" customHeight="1">
      <c r="A78" s="439" t="s">
        <v>348</v>
      </c>
      <c r="B78" s="440" t="s">
        <v>349</v>
      </c>
      <c r="C78" s="543"/>
      <c r="D78" s="543"/>
      <c r="E78" s="544"/>
    </row>
    <row r="79" spans="1:5" ht="12" customHeight="1">
      <c r="A79" s="439" t="s">
        <v>350</v>
      </c>
      <c r="B79" s="440" t="s">
        <v>351</v>
      </c>
      <c r="C79" s="448"/>
      <c r="D79" s="543"/>
      <c r="E79" s="54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548"/>
    </row>
    <row r="81" spans="1:5" s="44" customFormat="1" ht="12" customHeight="1" thickBot="1">
      <c r="A81" s="581" t="s">
        <v>534</v>
      </c>
      <c r="B81" s="1011" t="s">
        <v>535</v>
      </c>
      <c r="C81" s="208"/>
      <c r="D81" s="208"/>
      <c r="E81" s="676"/>
    </row>
    <row r="82" spans="1:5" ht="12" customHeight="1" thickBot="1">
      <c r="A82" s="991" t="s">
        <v>393</v>
      </c>
      <c r="B82" s="995" t="s">
        <v>394</v>
      </c>
      <c r="C82" s="208"/>
      <c r="D82" s="208"/>
      <c r="E82" s="676">
        <f>SUM(E77+E80+E81)</f>
        <v>0</v>
      </c>
    </row>
    <row r="83" spans="1:5" ht="12" customHeight="1" thickBot="1">
      <c r="A83" s="991" t="s">
        <v>410</v>
      </c>
      <c r="B83" s="995" t="s">
        <v>395</v>
      </c>
      <c r="C83" s="208"/>
      <c r="D83" s="208"/>
      <c r="E83" s="676"/>
    </row>
    <row r="84" spans="1:5" ht="12" customHeight="1" thickBot="1">
      <c r="A84" s="991" t="s">
        <v>411</v>
      </c>
      <c r="B84" s="995" t="s">
        <v>396</v>
      </c>
      <c r="C84" s="208"/>
      <c r="D84" s="208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0</v>
      </c>
      <c r="D85" s="208">
        <f>SUM(D82:D84)</f>
        <v>0</v>
      </c>
      <c r="E85" s="676">
        <f>SUM(E82:E84)</f>
        <v>0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16140540</v>
      </c>
      <c r="D86" s="1010">
        <f>SUM(D67+D85)</f>
        <v>16140540</v>
      </c>
      <c r="E86" s="1009">
        <f>SUM(E67+E85)</f>
        <v>9928384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39219608</v>
      </c>
      <c r="D91" s="201">
        <f>+D92+D93+D94+D95+D96</f>
        <v>39219608</v>
      </c>
      <c r="E91" s="78">
        <f>+E92+E93+E94+E95+E96</f>
        <v>8530970</v>
      </c>
    </row>
    <row r="92" spans="1:5" s="21" customFormat="1" ht="12" customHeight="1">
      <c r="A92" s="11" t="s">
        <v>220</v>
      </c>
      <c r="B92" s="6" t="s">
        <v>24</v>
      </c>
      <c r="C92" s="204">
        <v>11190306</v>
      </c>
      <c r="D92" s="204">
        <v>11190306</v>
      </c>
      <c r="E92" s="80">
        <v>2725639</v>
      </c>
    </row>
    <row r="93" spans="1:5" s="21" customFormat="1" ht="12" customHeight="1">
      <c r="A93" s="9" t="s">
        <v>221</v>
      </c>
      <c r="B93" s="5" t="s">
        <v>25</v>
      </c>
      <c r="C93" s="203">
        <v>1549199</v>
      </c>
      <c r="D93" s="203">
        <v>1549199</v>
      </c>
      <c r="E93" s="81">
        <v>360859</v>
      </c>
    </row>
    <row r="94" spans="1:5" s="21" customFormat="1" ht="12" customHeight="1">
      <c r="A94" s="9" t="s">
        <v>222</v>
      </c>
      <c r="B94" s="5" t="s">
        <v>26</v>
      </c>
      <c r="C94" s="206">
        <v>26480103</v>
      </c>
      <c r="D94" s="206">
        <v>26480103</v>
      </c>
      <c r="E94" s="83">
        <v>5444472</v>
      </c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>
        <f>SUM(C97:C108)</f>
        <v>0</v>
      </c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0</v>
      </c>
      <c r="D109" s="202">
        <f>+D110+D111+D112</f>
        <v>0</v>
      </c>
      <c r="E109" s="79">
        <f>+E110+E111+E112</f>
        <v>34206</v>
      </c>
    </row>
    <row r="110" spans="1:5" s="21" customFormat="1" ht="12" customHeight="1">
      <c r="A110" s="10" t="s">
        <v>249</v>
      </c>
      <c r="B110" s="5" t="s">
        <v>29</v>
      </c>
      <c r="C110" s="205"/>
      <c r="D110" s="205"/>
      <c r="E110" s="82">
        <v>34206</v>
      </c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39219608</v>
      </c>
      <c r="D121" s="201">
        <f>+D91+D109</f>
        <v>39219608</v>
      </c>
      <c r="E121" s="78">
        <f>+E91+E109</f>
        <v>8565176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39219608</v>
      </c>
      <c r="D131" s="585">
        <f>SUM(D121+D130)</f>
        <v>39219608</v>
      </c>
      <c r="E131" s="586">
        <f>SUM(E121+E130)</f>
        <v>8565176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horizontalDpi="1200" verticalDpi="1200" r:id="rId1"/>
  <colBreaks count="1" manualBreakCount="1">
    <brk id="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J131" sqref="J131"/>
    </sheetView>
  </sheetViews>
  <sheetFormatPr defaultRowHeight="12.75"/>
  <cols>
    <col min="1" max="1" width="9.6640625" style="3" customWidth="1"/>
    <col min="2" max="2" width="61.33203125" style="4" customWidth="1"/>
    <col min="3" max="4" width="11" style="4" customWidth="1"/>
    <col min="5" max="5" width="10.3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54"/>
      <c r="B1" s="55"/>
      <c r="C1" s="65"/>
      <c r="D1" s="64"/>
      <c r="E1" s="64" t="s">
        <v>889</v>
      </c>
    </row>
    <row r="2" spans="1:5" s="40" customFormat="1" ht="25.5" customHeight="1">
      <c r="A2" s="579"/>
      <c r="B2" s="1239" t="s">
        <v>658</v>
      </c>
      <c r="C2" s="1240"/>
      <c r="D2" s="1241"/>
      <c r="E2" s="66" t="s">
        <v>124</v>
      </c>
    </row>
    <row r="3" spans="1:5" s="40" customFormat="1" ht="36.75" thickBot="1">
      <c r="A3" s="574" t="s">
        <v>120</v>
      </c>
      <c r="B3" s="1236" t="s">
        <v>604</v>
      </c>
      <c r="C3" s="1237"/>
      <c r="D3" s="1242"/>
      <c r="E3" s="573" t="s">
        <v>533</v>
      </c>
    </row>
    <row r="4" spans="1:5" s="41" customFormat="1" ht="15.95" customHeight="1" thickBot="1">
      <c r="A4" s="58"/>
      <c r="B4" s="58" t="s">
        <v>612</v>
      </c>
      <c r="C4" s="58"/>
      <c r="D4" s="59"/>
      <c r="E4" s="59" t="s">
        <v>674</v>
      </c>
    </row>
    <row r="5" spans="1:5" ht="36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482">
        <f>SUM(C58:C60)</f>
        <v>0</v>
      </c>
      <c r="D57" s="482">
        <f>SUM(D58:D60)</f>
        <v>0</v>
      </c>
      <c r="E57" s="520">
        <f>SUM(E58:E60)</f>
        <v>0</v>
      </c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672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685"/>
    </row>
    <row r="77" spans="1:5" ht="12" customHeight="1">
      <c r="A77" s="492" t="s">
        <v>392</v>
      </c>
      <c r="B77" s="443" t="s">
        <v>347</v>
      </c>
      <c r="C77" s="448">
        <f>SUM(C78:C79)</f>
        <v>0</v>
      </c>
      <c r="D77" s="448">
        <f>SUM(D78:D79)</f>
        <v>0</v>
      </c>
      <c r="E77" s="683">
        <f>SUM(E78:E79)</f>
        <v>0</v>
      </c>
    </row>
    <row r="78" spans="1:5" ht="12" customHeight="1">
      <c r="A78" s="439" t="s">
        <v>348</v>
      </c>
      <c r="B78" s="440" t="s">
        <v>349</v>
      </c>
      <c r="C78" s="448"/>
      <c r="D78" s="543"/>
      <c r="E78" s="684"/>
    </row>
    <row r="79" spans="1:5" ht="12" customHeight="1">
      <c r="A79" s="439" t="s">
        <v>350</v>
      </c>
      <c r="B79" s="440" t="s">
        <v>351</v>
      </c>
      <c r="C79" s="448"/>
      <c r="D79" s="543"/>
      <c r="E79" s="68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685"/>
    </row>
    <row r="81" spans="1:5" s="44" customFormat="1" ht="12" customHeight="1" thickBot="1">
      <c r="A81" s="581" t="s">
        <v>534</v>
      </c>
      <c r="B81" s="1011" t="s">
        <v>535</v>
      </c>
      <c r="C81" s="208"/>
      <c r="D81" s="208"/>
      <c r="E81" s="936"/>
    </row>
    <row r="82" spans="1:5" ht="12" customHeight="1" thickBot="1">
      <c r="A82" s="991" t="s">
        <v>393</v>
      </c>
      <c r="B82" s="995" t="s">
        <v>394</v>
      </c>
      <c r="C82" s="208">
        <f>SUM(C77+C80+C81)</f>
        <v>0</v>
      </c>
      <c r="D82" s="208">
        <f>SUM(D77+D80+D81)</f>
        <v>0</v>
      </c>
      <c r="E82" s="936">
        <f>SUM(E77+E80+E81)</f>
        <v>0</v>
      </c>
    </row>
    <row r="83" spans="1:5" ht="12" customHeight="1" thickBot="1">
      <c r="A83" s="991" t="s">
        <v>410</v>
      </c>
      <c r="B83" s="995" t="s">
        <v>395</v>
      </c>
      <c r="C83" s="208"/>
      <c r="D83" s="208"/>
      <c r="E83" s="936"/>
    </row>
    <row r="84" spans="1:5" ht="12" customHeight="1" thickBot="1">
      <c r="A84" s="991" t="s">
        <v>411</v>
      </c>
      <c r="B84" s="995" t="s">
        <v>396</v>
      </c>
      <c r="C84" s="208"/>
      <c r="D84" s="208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0</v>
      </c>
      <c r="D85" s="208">
        <f>SUM(D82:D84)</f>
        <v>0</v>
      </c>
      <c r="E85" s="676">
        <f>SUM(E82:E84)</f>
        <v>0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0</v>
      </c>
      <c r="D86" s="1010">
        <f>SUM(D67+D85)</f>
        <v>0</v>
      </c>
      <c r="E86" s="1114">
        <f>SUM(E67+E85)</f>
        <v>0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0</v>
      </c>
      <c r="D91" s="201">
        <f>+D92+D93+D94+D95+D96</f>
        <v>0</v>
      </c>
      <c r="E91" s="78">
        <f>+E92+E93+E94+E95+E96</f>
        <v>0</v>
      </c>
    </row>
    <row r="92" spans="1:5" s="21" customFormat="1" ht="12" customHeight="1">
      <c r="A92" s="11" t="s">
        <v>220</v>
      </c>
      <c r="B92" s="6" t="s">
        <v>24</v>
      </c>
      <c r="C92" s="204"/>
      <c r="D92" s="204"/>
      <c r="E92" s="80"/>
    </row>
    <row r="93" spans="1:5" s="21" customFormat="1" ht="12" customHeight="1">
      <c r="A93" s="9" t="s">
        <v>221</v>
      </c>
      <c r="B93" s="5" t="s">
        <v>25</v>
      </c>
      <c r="C93" s="203"/>
      <c r="D93" s="203"/>
      <c r="E93" s="81"/>
    </row>
    <row r="94" spans="1:5" s="21" customFormat="1" ht="12" customHeight="1">
      <c r="A94" s="9" t="s">
        <v>222</v>
      </c>
      <c r="B94" s="5" t="s">
        <v>26</v>
      </c>
      <c r="C94" s="206"/>
      <c r="D94" s="206"/>
      <c r="E94" s="83"/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>
        <f>SUM(C97:C108)</f>
        <v>0</v>
      </c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0</v>
      </c>
      <c r="D109" s="202">
        <f>+D110+D111+D112</f>
        <v>0</v>
      </c>
      <c r="E109" s="79">
        <f>+E110+E111+E112</f>
        <v>0</v>
      </c>
    </row>
    <row r="110" spans="1:5" s="21" customFormat="1" ht="12" customHeight="1">
      <c r="A110" s="10" t="s">
        <v>249</v>
      </c>
      <c r="B110" s="5" t="s">
        <v>29</v>
      </c>
      <c r="C110" s="205"/>
      <c r="D110" s="205"/>
      <c r="E110" s="82"/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0</v>
      </c>
      <c r="D121" s="201">
        <f>+D91+D109</f>
        <v>0</v>
      </c>
      <c r="E121" s="78">
        <f>+E91+E109</f>
        <v>0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0</v>
      </c>
      <c r="D131" s="585">
        <f>SUM(D121+D130)</f>
        <v>0</v>
      </c>
      <c r="E131" s="1114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136"/>
  <sheetViews>
    <sheetView workbookViewId="0">
      <selection activeCell="H129" sqref="H129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890</v>
      </c>
    </row>
    <row r="2" spans="1:5" s="40" customFormat="1" ht="25.5" customHeight="1">
      <c r="A2" s="376"/>
      <c r="B2" s="1239" t="s">
        <v>183</v>
      </c>
      <c r="C2" s="1240"/>
      <c r="D2" s="1243"/>
      <c r="E2" s="66" t="s">
        <v>125</v>
      </c>
    </row>
    <row r="3" spans="1:5" s="40" customFormat="1" ht="16.5" thickBot="1">
      <c r="A3" s="57"/>
      <c r="B3" s="1244" t="s">
        <v>538</v>
      </c>
      <c r="C3" s="1245"/>
      <c r="D3" s="1246"/>
      <c r="E3" s="67"/>
    </row>
    <row r="4" spans="1:5" s="41" customFormat="1" ht="15.95" customHeight="1" thickBot="1">
      <c r="A4" s="58"/>
      <c r="B4" s="58"/>
      <c r="C4" s="59"/>
      <c r="D4" s="59"/>
      <c r="E4" s="59" t="s">
        <v>657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580">
        <f>SUM(C16:C20)</f>
        <v>0</v>
      </c>
      <c r="D15" s="580">
        <f>SUM(D16:D20)</f>
        <v>0</v>
      </c>
      <c r="E15" s="704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 thickBo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 thickBo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 thickBo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 thickBo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 thickBo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 thickBo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 thickBo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 thickBo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 thickBo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 thickBo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580">
        <f>SUM(C41:C50)</f>
        <v>2447018</v>
      </c>
      <c r="D40" s="580">
        <f>SUM(D41:D50)</f>
        <v>2447018</v>
      </c>
      <c r="E40" s="704">
        <f>SUM(E41:E50)</f>
        <v>2557107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2267242</v>
      </c>
      <c r="D42" s="444">
        <v>2267242</v>
      </c>
      <c r="E42" s="512">
        <v>2234750</v>
      </c>
    </row>
    <row r="43" spans="1:5" s="43" customFormat="1" ht="12" customHeight="1">
      <c r="A43" s="439" t="s">
        <v>308</v>
      </c>
      <c r="B43" s="440" t="s">
        <v>309</v>
      </c>
      <c r="C43" s="444">
        <v>179776</v>
      </c>
      <c r="D43" s="444">
        <v>179776</v>
      </c>
      <c r="E43" s="512">
        <v>193816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1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511">
        <v>128540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2447018</v>
      </c>
      <c r="D67" s="580">
        <f>SUM(D8+D15+D22+D29+D40+D51+D57+D62)</f>
        <v>2447018</v>
      </c>
      <c r="E67" s="672">
        <f>SUM(E8+E15+E22+E29+E40+E51+E57+E62)</f>
        <v>2557107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685"/>
    </row>
    <row r="77" spans="1:5" ht="12" customHeight="1">
      <c r="A77" s="492" t="s">
        <v>392</v>
      </c>
      <c r="B77" s="443" t="s">
        <v>347</v>
      </c>
      <c r="C77" s="448">
        <f>SUM(C78:C79)</f>
        <v>1882178</v>
      </c>
      <c r="D77" s="448">
        <f>SUM(D78:D79)</f>
        <v>1882178</v>
      </c>
      <c r="E77" s="683">
        <f>SUM(E78:E79)</f>
        <v>1882178</v>
      </c>
    </row>
    <row r="78" spans="1:5" ht="12" customHeight="1">
      <c r="A78" s="439" t="s">
        <v>348</v>
      </c>
      <c r="B78" s="440" t="s">
        <v>349</v>
      </c>
      <c r="C78" s="543">
        <v>1882178</v>
      </c>
      <c r="D78" s="543">
        <v>1882178</v>
      </c>
      <c r="E78" s="543">
        <v>1882178</v>
      </c>
    </row>
    <row r="79" spans="1:5" ht="12" customHeight="1">
      <c r="A79" s="439" t="s">
        <v>350</v>
      </c>
      <c r="B79" s="440" t="s">
        <v>351</v>
      </c>
      <c r="C79" s="448"/>
      <c r="D79" s="543"/>
      <c r="E79" s="68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685"/>
    </row>
    <row r="81" spans="1:5" s="44" customFormat="1" ht="12" customHeight="1" thickBot="1">
      <c r="A81" s="581" t="s">
        <v>534</v>
      </c>
      <c r="B81" s="1011" t="s">
        <v>535</v>
      </c>
      <c r="C81" s="208">
        <v>56543872</v>
      </c>
      <c r="D81" s="208">
        <v>56543872</v>
      </c>
      <c r="E81" s="936">
        <v>38255032</v>
      </c>
    </row>
    <row r="82" spans="1:5" ht="12" customHeight="1" thickBot="1">
      <c r="A82" s="991" t="s">
        <v>393</v>
      </c>
      <c r="B82" s="995" t="s">
        <v>394</v>
      </c>
      <c r="C82" s="208">
        <f>SUM(C77+C80+C81)</f>
        <v>58426050</v>
      </c>
      <c r="D82" s="208">
        <f>SUM(D77+D80+D81)</f>
        <v>58426050</v>
      </c>
      <c r="E82" s="936">
        <f>SUM(E77+E80+E81)</f>
        <v>40137210</v>
      </c>
    </row>
    <row r="83" spans="1:5" ht="12" customHeight="1" thickBot="1">
      <c r="A83" s="991" t="s">
        <v>410</v>
      </c>
      <c r="B83" s="995" t="s">
        <v>395</v>
      </c>
      <c r="C83" s="208"/>
      <c r="D83" s="208"/>
      <c r="E83" s="936"/>
    </row>
    <row r="84" spans="1:5" ht="12" customHeight="1" thickBot="1">
      <c r="A84" s="991" t="s">
        <v>411</v>
      </c>
      <c r="B84" s="995" t="s">
        <v>396</v>
      </c>
      <c r="C84" s="208"/>
      <c r="D84" s="208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58426050</v>
      </c>
      <c r="D85" s="208">
        <f>SUM(D82:D84)</f>
        <v>58426050</v>
      </c>
      <c r="E85" s="676">
        <f>SUM(E82:E84)</f>
        <v>40137210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60873068</v>
      </c>
      <c r="D86" s="1010">
        <f>SUM(D67+D85)</f>
        <v>60873068</v>
      </c>
      <c r="E86" s="1009">
        <f>SUM(E67+E85)</f>
        <v>42694317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60318675</v>
      </c>
      <c r="D91" s="201">
        <f>+D92+D93+D94+D95+D96</f>
        <v>60318675</v>
      </c>
      <c r="E91" s="78">
        <f>+E92+E93+E94+E95+E96</f>
        <v>41261093</v>
      </c>
    </row>
    <row r="92" spans="1:5" s="21" customFormat="1" ht="12" customHeight="1">
      <c r="A92" s="11" t="s">
        <v>220</v>
      </c>
      <c r="B92" s="6" t="s">
        <v>24</v>
      </c>
      <c r="C92" s="204">
        <v>27128704</v>
      </c>
      <c r="D92" s="204">
        <v>27588704</v>
      </c>
      <c r="E92" s="80">
        <v>22962680</v>
      </c>
    </row>
    <row r="93" spans="1:5" s="21" customFormat="1" ht="12" customHeight="1">
      <c r="A93" s="9" t="s">
        <v>221</v>
      </c>
      <c r="B93" s="5" t="s">
        <v>25</v>
      </c>
      <c r="C93" s="203">
        <v>4848932</v>
      </c>
      <c r="D93" s="203">
        <v>4388932</v>
      </c>
      <c r="E93" s="81">
        <v>2857215</v>
      </c>
    </row>
    <row r="94" spans="1:5" s="21" customFormat="1" ht="12" customHeight="1">
      <c r="A94" s="9" t="s">
        <v>222</v>
      </c>
      <c r="B94" s="5" t="s">
        <v>26</v>
      </c>
      <c r="C94" s="206">
        <v>28341039</v>
      </c>
      <c r="D94" s="206">
        <v>28215110</v>
      </c>
      <c r="E94" s="83">
        <v>15315269</v>
      </c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>
        <v>125929</v>
      </c>
      <c r="E96" s="83">
        <v>125929</v>
      </c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554393</v>
      </c>
      <c r="D109" s="202">
        <f>+D110+D111+D112</f>
        <v>554393</v>
      </c>
      <c r="E109" s="79">
        <f>+E110+E111+E112</f>
        <v>48000</v>
      </c>
    </row>
    <row r="110" spans="1:5" s="21" customFormat="1" ht="12" customHeight="1">
      <c r="A110" s="10" t="s">
        <v>249</v>
      </c>
      <c r="B110" s="5" t="s">
        <v>29</v>
      </c>
      <c r="C110" s="205">
        <v>554393</v>
      </c>
      <c r="D110" s="205">
        <v>554393</v>
      </c>
      <c r="E110" s="82">
        <v>48000</v>
      </c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60873068</v>
      </c>
      <c r="D121" s="201">
        <f>+D91+D109</f>
        <v>60873068</v>
      </c>
      <c r="E121" s="78">
        <f>+E91+E109</f>
        <v>41309093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60873068</v>
      </c>
      <c r="D131" s="585">
        <f>SUM(D121+D130)</f>
        <v>60873068</v>
      </c>
      <c r="E131" s="586">
        <f>SUM(E121+E130)</f>
        <v>41309093</v>
      </c>
    </row>
    <row r="133" spans="1:5" ht="13.5">
      <c r="A133" s="3"/>
      <c r="B133" s="850" t="s">
        <v>698</v>
      </c>
    </row>
    <row r="134" spans="1:5">
      <c r="A134" s="3"/>
      <c r="B134" s="846" t="s">
        <v>702</v>
      </c>
      <c r="C134" s="846">
        <v>0</v>
      </c>
      <c r="D134" s="846"/>
      <c r="E134" s="846">
        <v>0</v>
      </c>
    </row>
    <row r="135" spans="1:5">
      <c r="A135" s="3"/>
      <c r="B135" s="846" t="s">
        <v>700</v>
      </c>
      <c r="C135" s="846"/>
      <c r="D135" s="846"/>
      <c r="E135" s="846">
        <v>5</v>
      </c>
    </row>
    <row r="136" spans="1:5" s="849" customFormat="1">
      <c r="A136" s="847"/>
      <c r="B136" s="848" t="s">
        <v>697</v>
      </c>
      <c r="C136" s="848"/>
      <c r="D136" s="848"/>
      <c r="E136" s="848">
        <f>SUM(E134:E135)</f>
        <v>5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H127" sqref="H127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891</v>
      </c>
    </row>
    <row r="2" spans="1:5" s="40" customFormat="1" ht="25.5" customHeight="1">
      <c r="A2" s="376"/>
      <c r="B2" s="1239" t="s">
        <v>183</v>
      </c>
      <c r="C2" s="1240"/>
      <c r="D2" s="1243"/>
      <c r="E2" s="66" t="s">
        <v>125</v>
      </c>
    </row>
    <row r="3" spans="1:5" s="40" customFormat="1" ht="16.5" thickBot="1">
      <c r="A3" s="57"/>
      <c r="B3" s="1244" t="s">
        <v>540</v>
      </c>
      <c r="C3" s="1245"/>
      <c r="D3" s="1246"/>
      <c r="E3" s="67"/>
    </row>
    <row r="4" spans="1:5" s="41" customFormat="1" ht="15.95" customHeight="1" thickBot="1">
      <c r="A4" s="58"/>
      <c r="B4" s="58"/>
      <c r="C4" s="59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580">
        <f>SUM(C41:C50)</f>
        <v>2447018</v>
      </c>
      <c r="D40" s="580">
        <f>SUM(D41:D50)</f>
        <v>2447018</v>
      </c>
      <c r="E40" s="704">
        <f>SUM(E41:E50)</f>
        <v>2557107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>
        <v>2267242</v>
      </c>
      <c r="D42" s="444">
        <v>2267242</v>
      </c>
      <c r="E42" s="512">
        <v>2234750</v>
      </c>
    </row>
    <row r="43" spans="1:5" s="43" customFormat="1" ht="12" customHeight="1">
      <c r="A43" s="439" t="s">
        <v>308</v>
      </c>
      <c r="B43" s="440" t="s">
        <v>309</v>
      </c>
      <c r="C43" s="444">
        <v>179776</v>
      </c>
      <c r="D43" s="444">
        <v>179776</v>
      </c>
      <c r="E43" s="512">
        <v>193816</v>
      </c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>
        <v>1</v>
      </c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511">
        <v>128540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2447018</v>
      </c>
      <c r="D67" s="580">
        <f>SUM(D8+D15+D22+D29+D40+D51+D57+D62)</f>
        <v>2447018</v>
      </c>
      <c r="E67" s="672">
        <f>SUM(E8+E15+E22+E29+E40+E51+E57+E62)</f>
        <v>2557107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685"/>
    </row>
    <row r="77" spans="1:5" ht="12" customHeight="1">
      <c r="A77" s="492" t="s">
        <v>392</v>
      </c>
      <c r="B77" s="443" t="s">
        <v>347</v>
      </c>
      <c r="C77" s="448">
        <f>SUM(C78:C79)</f>
        <v>1882178</v>
      </c>
      <c r="D77" s="448">
        <f>SUM(D78:D79)</f>
        <v>1882178</v>
      </c>
      <c r="E77" s="683">
        <f>SUM(E78:E79)</f>
        <v>1882178</v>
      </c>
    </row>
    <row r="78" spans="1:5" ht="12" customHeight="1">
      <c r="A78" s="439" t="s">
        <v>348</v>
      </c>
      <c r="B78" s="440" t="s">
        <v>349</v>
      </c>
      <c r="C78" s="543">
        <v>1882178</v>
      </c>
      <c r="D78" s="543">
        <v>1882178</v>
      </c>
      <c r="E78" s="543">
        <v>1882178</v>
      </c>
    </row>
    <row r="79" spans="1:5" ht="12" customHeight="1">
      <c r="A79" s="439" t="s">
        <v>350</v>
      </c>
      <c r="B79" s="440" t="s">
        <v>351</v>
      </c>
      <c r="C79" s="448"/>
      <c r="D79" s="543"/>
      <c r="E79" s="68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685"/>
    </row>
    <row r="81" spans="1:5" s="44" customFormat="1" ht="12" customHeight="1" thickBot="1">
      <c r="A81" s="581" t="s">
        <v>534</v>
      </c>
      <c r="B81" s="1011" t="s">
        <v>535</v>
      </c>
      <c r="C81" s="208">
        <v>56543872</v>
      </c>
      <c r="D81" s="208">
        <v>56543872</v>
      </c>
      <c r="E81" s="936">
        <v>38255032</v>
      </c>
    </row>
    <row r="82" spans="1:5" ht="12" customHeight="1" thickBot="1">
      <c r="A82" s="991" t="s">
        <v>393</v>
      </c>
      <c r="B82" s="995" t="s">
        <v>394</v>
      </c>
      <c r="C82" s="208">
        <f>SUM(C77+C80+C81)</f>
        <v>58426050</v>
      </c>
      <c r="D82" s="208">
        <f>SUM(D77+D80+D81)</f>
        <v>58426050</v>
      </c>
      <c r="E82" s="936">
        <f>SUM(E77+E80+E81)</f>
        <v>40137210</v>
      </c>
    </row>
    <row r="83" spans="1:5" ht="12" customHeight="1" thickBot="1">
      <c r="A83" s="991" t="s">
        <v>410</v>
      </c>
      <c r="B83" s="995" t="s">
        <v>395</v>
      </c>
      <c r="C83" s="208"/>
      <c r="D83" s="208"/>
      <c r="E83" s="936"/>
    </row>
    <row r="84" spans="1:5" ht="12" customHeight="1" thickBot="1">
      <c r="A84" s="991" t="s">
        <v>411</v>
      </c>
      <c r="B84" s="995" t="s">
        <v>396</v>
      </c>
      <c r="C84" s="208"/>
      <c r="D84" s="208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58426050</v>
      </c>
      <c r="D85" s="208">
        <f>SUM(D82:D84)</f>
        <v>58426050</v>
      </c>
      <c r="E85" s="676">
        <f>SUM(E82:E84)</f>
        <v>40137210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60873068</v>
      </c>
      <c r="D86" s="1010">
        <f>SUM(D67+D85)</f>
        <v>60873068</v>
      </c>
      <c r="E86" s="1009">
        <f>SUM(E67+E85)</f>
        <v>42694317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60318675</v>
      </c>
      <c r="D91" s="201">
        <f>+D92+D93+D94+D95+D96</f>
        <v>60318675</v>
      </c>
      <c r="E91" s="78">
        <f>+E92+E93+E94+E95+E96</f>
        <v>41261093</v>
      </c>
    </row>
    <row r="92" spans="1:5" s="21" customFormat="1" ht="12" customHeight="1">
      <c r="A92" s="11" t="s">
        <v>220</v>
      </c>
      <c r="B92" s="6" t="s">
        <v>24</v>
      </c>
      <c r="C92" s="204">
        <v>27128704</v>
      </c>
      <c r="D92" s="204">
        <v>27588704</v>
      </c>
      <c r="E92" s="80">
        <v>22962680</v>
      </c>
    </row>
    <row r="93" spans="1:5" s="21" customFormat="1" ht="12" customHeight="1">
      <c r="A93" s="9" t="s">
        <v>221</v>
      </c>
      <c r="B93" s="5" t="s">
        <v>25</v>
      </c>
      <c r="C93" s="203">
        <v>4848932</v>
      </c>
      <c r="D93" s="203">
        <v>4388932</v>
      </c>
      <c r="E93" s="81">
        <v>2857215</v>
      </c>
    </row>
    <row r="94" spans="1:5" s="21" customFormat="1" ht="12" customHeight="1">
      <c r="A94" s="9" t="s">
        <v>222</v>
      </c>
      <c r="B94" s="5" t="s">
        <v>26</v>
      </c>
      <c r="C94" s="206">
        <v>28341039</v>
      </c>
      <c r="D94" s="206">
        <v>28215110</v>
      </c>
      <c r="E94" s="83">
        <v>15315269</v>
      </c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>
        <v>125929</v>
      </c>
      <c r="E96" s="83">
        <v>125929</v>
      </c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554393</v>
      </c>
      <c r="D109" s="202">
        <f>+D110+D111+D112</f>
        <v>554393</v>
      </c>
      <c r="E109" s="79">
        <f>+E110+E111+E112</f>
        <v>48000</v>
      </c>
    </row>
    <row r="110" spans="1:5" s="21" customFormat="1" ht="12" customHeight="1">
      <c r="A110" s="10" t="s">
        <v>249</v>
      </c>
      <c r="B110" s="5" t="s">
        <v>29</v>
      </c>
      <c r="C110" s="205">
        <v>554393</v>
      </c>
      <c r="D110" s="205">
        <v>554393</v>
      </c>
      <c r="E110" s="82">
        <v>48000</v>
      </c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60873068</v>
      </c>
      <c r="D121" s="201">
        <f>+D91+D109</f>
        <v>60873068</v>
      </c>
      <c r="E121" s="78">
        <f>+E91+E109</f>
        <v>41309093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60873068</v>
      </c>
      <c r="D131" s="585">
        <f>SUM(D121+D130)</f>
        <v>60873068</v>
      </c>
      <c r="E131" s="586">
        <f>SUM(E121+E130)</f>
        <v>41309093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J96" sqref="J96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892</v>
      </c>
    </row>
    <row r="2" spans="1:5" s="40" customFormat="1" ht="25.5" customHeight="1">
      <c r="A2" s="376"/>
      <c r="B2" s="1239" t="s">
        <v>183</v>
      </c>
      <c r="C2" s="1240"/>
      <c r="D2" s="1243"/>
      <c r="E2" s="66" t="s">
        <v>125</v>
      </c>
    </row>
    <row r="3" spans="1:5" s="40" customFormat="1" ht="16.5" thickBot="1">
      <c r="A3" s="57"/>
      <c r="B3" s="1244" t="s">
        <v>542</v>
      </c>
      <c r="C3" s="1245"/>
      <c r="D3" s="1246"/>
      <c r="E3" s="67"/>
    </row>
    <row r="4" spans="1:5" s="41" customFormat="1" ht="15.95" customHeight="1" thickBot="1">
      <c r="A4" s="58"/>
      <c r="B4" s="670" t="s">
        <v>612</v>
      </c>
      <c r="C4" s="59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672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548"/>
    </row>
    <row r="77" spans="1:5" ht="12" customHeight="1">
      <c r="A77" s="492" t="s">
        <v>392</v>
      </c>
      <c r="B77" s="443" t="s">
        <v>347</v>
      </c>
      <c r="C77" s="448">
        <f>SUM(C78:C79)</f>
        <v>0</v>
      </c>
      <c r="D77" s="448">
        <f>SUM(D78:D79)</f>
        <v>0</v>
      </c>
      <c r="E77" s="524">
        <f>SUM(E78:E79)</f>
        <v>0</v>
      </c>
    </row>
    <row r="78" spans="1:5" ht="12" customHeight="1">
      <c r="A78" s="439" t="s">
        <v>348</v>
      </c>
      <c r="B78" s="440" t="s">
        <v>349</v>
      </c>
      <c r="C78" s="448"/>
      <c r="D78" s="543"/>
      <c r="E78" s="544"/>
    </row>
    <row r="79" spans="1:5" ht="12" customHeight="1">
      <c r="A79" s="439" t="s">
        <v>350</v>
      </c>
      <c r="B79" s="440" t="s">
        <v>351</v>
      </c>
      <c r="C79" s="448"/>
      <c r="D79" s="543"/>
      <c r="E79" s="54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548"/>
    </row>
    <row r="81" spans="1:5" s="44" customFormat="1" ht="12" customHeight="1" thickBot="1">
      <c r="A81" s="581" t="s">
        <v>534</v>
      </c>
      <c r="B81" s="582" t="s">
        <v>535</v>
      </c>
      <c r="C81" s="497"/>
      <c r="D81" s="208"/>
      <c r="E81" s="88"/>
    </row>
    <row r="82" spans="1:5" ht="12" customHeight="1" thickBot="1">
      <c r="A82" s="494" t="s">
        <v>393</v>
      </c>
      <c r="B82" s="495" t="s">
        <v>394</v>
      </c>
      <c r="C82" s="497">
        <f>SUM(C77+C80+C81)</f>
        <v>0</v>
      </c>
      <c r="D82" s="497">
        <f>SUM(D77+D80+D81)</f>
        <v>0</v>
      </c>
      <c r="E82" s="496">
        <f>SUM(E77+E80+E81)</f>
        <v>0</v>
      </c>
    </row>
    <row r="83" spans="1:5" ht="12" customHeight="1" thickBot="1">
      <c r="A83" s="494" t="s">
        <v>410</v>
      </c>
      <c r="B83" s="495" t="s">
        <v>395</v>
      </c>
      <c r="C83" s="497"/>
      <c r="D83" s="208"/>
      <c r="E83" s="88"/>
    </row>
    <row r="84" spans="1:5" ht="12" customHeight="1" thickBot="1">
      <c r="A84" s="494" t="s">
        <v>411</v>
      </c>
      <c r="B84" s="495" t="s">
        <v>396</v>
      </c>
      <c r="C84" s="497"/>
      <c r="D84" s="208"/>
      <c r="E84" s="88"/>
    </row>
    <row r="85" spans="1:5" ht="12" customHeight="1" thickBot="1">
      <c r="A85" s="494" t="s">
        <v>16</v>
      </c>
      <c r="B85" s="525" t="s">
        <v>389</v>
      </c>
      <c r="C85" s="497">
        <f>SUM(C82:C84)</f>
        <v>0</v>
      </c>
      <c r="D85" s="497">
        <f>SUM(D82:D84)</f>
        <v>0</v>
      </c>
      <c r="E85" s="496">
        <f>SUM(E82:E84)</f>
        <v>0</v>
      </c>
    </row>
    <row r="86" spans="1:5" ht="24.75" customHeight="1" thickBot="1">
      <c r="A86" s="494" t="s">
        <v>17</v>
      </c>
      <c r="B86" s="501" t="s">
        <v>412</v>
      </c>
      <c r="C86" s="583">
        <f>SUM(C67+C85)</f>
        <v>0</v>
      </c>
      <c r="D86" s="583">
        <f>SUM(D67+D85)</f>
        <v>0</v>
      </c>
      <c r="E86" s="1113">
        <v>0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0</v>
      </c>
      <c r="D91" s="201">
        <f>+D92+D93+D94+D95+D96</f>
        <v>0</v>
      </c>
      <c r="E91" s="78">
        <f>+E92+E93+E94+E95+E96</f>
        <v>0</v>
      </c>
    </row>
    <row r="92" spans="1:5" s="21" customFormat="1" ht="12" customHeight="1">
      <c r="A92" s="11" t="s">
        <v>220</v>
      </c>
      <c r="B92" s="6" t="s">
        <v>24</v>
      </c>
      <c r="C92" s="204"/>
      <c r="D92" s="204"/>
      <c r="E92" s="80"/>
    </row>
    <row r="93" spans="1:5" s="21" customFormat="1" ht="12" customHeight="1">
      <c r="A93" s="9" t="s">
        <v>221</v>
      </c>
      <c r="B93" s="5" t="s">
        <v>25</v>
      </c>
      <c r="C93" s="203"/>
      <c r="D93" s="203"/>
      <c r="E93" s="81"/>
    </row>
    <row r="94" spans="1:5" s="21" customFormat="1" ht="12" customHeight="1">
      <c r="A94" s="9" t="s">
        <v>222</v>
      </c>
      <c r="B94" s="5" t="s">
        <v>26</v>
      </c>
      <c r="C94" s="206"/>
      <c r="D94" s="206"/>
      <c r="E94" s="83"/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0</v>
      </c>
      <c r="D109" s="202">
        <f>+D110+D111+D112</f>
        <v>0</v>
      </c>
      <c r="E109" s="79">
        <f>+E110+E111+E112</f>
        <v>0</v>
      </c>
    </row>
    <row r="110" spans="1:5" s="21" customFormat="1" ht="12" customHeight="1">
      <c r="A110" s="10" t="s">
        <v>249</v>
      </c>
      <c r="B110" s="5" t="s">
        <v>29</v>
      </c>
      <c r="C110" s="205"/>
      <c r="D110" s="205"/>
      <c r="E110" s="82"/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0</v>
      </c>
      <c r="D121" s="201">
        <f>+D91+D109</f>
        <v>0</v>
      </c>
      <c r="E121" s="78">
        <f>+E91+E109</f>
        <v>0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0</v>
      </c>
      <c r="D131" s="585">
        <f>SUM(D121+D130)</f>
        <v>0</v>
      </c>
      <c r="E131" s="1113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4"/>
  <sheetViews>
    <sheetView topLeftCell="A88" workbookViewId="0">
      <selection activeCell="H84" sqref="H84"/>
    </sheetView>
  </sheetViews>
  <sheetFormatPr defaultRowHeight="15.75"/>
  <cols>
    <col min="1" max="1" width="9.5" style="144" customWidth="1"/>
    <col min="2" max="2" width="60.83203125" style="144" customWidth="1"/>
    <col min="3" max="5" width="15.83203125" style="145" customWidth="1"/>
    <col min="6" max="6" width="14.6640625" style="21" bestFit="1" customWidth="1"/>
    <col min="7" max="16384" width="9.33203125" style="21"/>
  </cols>
  <sheetData>
    <row r="1" spans="1:5" ht="15.95" customHeight="1">
      <c r="A1" s="342" t="s">
        <v>0</v>
      </c>
      <c r="B1" s="342"/>
      <c r="C1" s="342"/>
      <c r="D1" s="342"/>
      <c r="E1" s="342"/>
    </row>
    <row r="2" spans="1:5" ht="15.95" customHeight="1" thickBot="1">
      <c r="A2" s="148" t="s">
        <v>1</v>
      </c>
      <c r="B2" s="148"/>
      <c r="C2" s="87"/>
      <c r="D2" s="87"/>
      <c r="E2" s="87" t="s">
        <v>655</v>
      </c>
    </row>
    <row r="3" spans="1:5" ht="15.95" customHeight="1">
      <c r="A3" s="1210" t="s">
        <v>271</v>
      </c>
      <c r="B3" s="1208" t="s">
        <v>4</v>
      </c>
      <c r="C3" s="1212" t="s">
        <v>869</v>
      </c>
      <c r="D3" s="1213"/>
      <c r="E3" s="1214"/>
    </row>
    <row r="4" spans="1:5" ht="38.1" customHeight="1" thickBot="1">
      <c r="A4" s="1211"/>
      <c r="B4" s="1209"/>
      <c r="C4" s="151" t="s">
        <v>5</v>
      </c>
      <c r="D4" s="151" t="s">
        <v>6</v>
      </c>
      <c r="E4" s="152" t="s">
        <v>7</v>
      </c>
    </row>
    <row r="5" spans="1:5" s="22" customFormat="1" ht="12" customHeight="1" thickBot="1">
      <c r="A5" s="460">
        <v>1</v>
      </c>
      <c r="B5" s="462">
        <v>2</v>
      </c>
      <c r="C5" s="458">
        <v>3</v>
      </c>
      <c r="D5" s="19">
        <v>4</v>
      </c>
      <c r="E5" s="20">
        <v>5</v>
      </c>
    </row>
    <row r="6" spans="1:5" s="1" customFormat="1" ht="12" customHeight="1" thickBot="1">
      <c r="A6" s="461" t="s">
        <v>8</v>
      </c>
      <c r="B6" s="463" t="s">
        <v>353</v>
      </c>
      <c r="C6" s="459">
        <f>SUM(C7:C12)</f>
        <v>0</v>
      </c>
      <c r="D6" s="459">
        <f>SUM(D7:D12)</f>
        <v>0</v>
      </c>
      <c r="E6" s="502">
        <f>SUM(E7:E12)</f>
        <v>0</v>
      </c>
    </row>
    <row r="7" spans="1:5" s="1" customFormat="1" ht="12" customHeight="1">
      <c r="A7" s="436" t="s">
        <v>272</v>
      </c>
      <c r="B7" s="437" t="s">
        <v>273</v>
      </c>
      <c r="C7" s="534"/>
      <c r="D7" s="534"/>
      <c r="E7" s="535"/>
    </row>
    <row r="8" spans="1:5" s="1" customFormat="1" ht="12" customHeight="1">
      <c r="A8" s="439" t="s">
        <v>274</v>
      </c>
      <c r="B8" s="440" t="s">
        <v>354</v>
      </c>
      <c r="C8" s="441"/>
      <c r="D8" s="441"/>
      <c r="E8" s="504"/>
    </row>
    <row r="9" spans="1:5" s="1" customFormat="1" ht="21.75" customHeight="1">
      <c r="A9" s="439" t="s">
        <v>275</v>
      </c>
      <c r="B9" s="440" t="s">
        <v>276</v>
      </c>
      <c r="C9" s="441"/>
      <c r="D9" s="441"/>
      <c r="E9" s="504"/>
    </row>
    <row r="10" spans="1:5" s="1" customFormat="1" ht="12" customHeight="1">
      <c r="A10" s="439" t="s">
        <v>277</v>
      </c>
      <c r="B10" s="440" t="s">
        <v>278</v>
      </c>
      <c r="C10" s="441"/>
      <c r="D10" s="441"/>
      <c r="E10" s="504"/>
    </row>
    <row r="11" spans="1:5" s="1" customFormat="1" ht="12" customHeight="1">
      <c r="A11" s="439" t="s">
        <v>279</v>
      </c>
      <c r="B11" s="440" t="s">
        <v>628</v>
      </c>
      <c r="C11" s="441"/>
      <c r="D11" s="441"/>
      <c r="E11" s="504"/>
    </row>
    <row r="12" spans="1:5" s="1" customFormat="1" ht="12" customHeight="1" thickBot="1">
      <c r="A12" s="449" t="s">
        <v>280</v>
      </c>
      <c r="B12" s="450" t="s">
        <v>629</v>
      </c>
      <c r="C12" s="451"/>
      <c r="D12" s="536"/>
      <c r="E12" s="537"/>
    </row>
    <row r="13" spans="1:5" s="1" customFormat="1" ht="12" customHeight="1" thickBot="1">
      <c r="A13" s="539" t="s">
        <v>445</v>
      </c>
      <c r="B13" s="456" t="s">
        <v>361</v>
      </c>
      <c r="C13" s="457">
        <f>SUM(C14:C18)</f>
        <v>7940000</v>
      </c>
      <c r="D13" s="457">
        <f>SUM(D14:D18)</f>
        <v>10177136</v>
      </c>
      <c r="E13" s="506">
        <f>SUM(E14:E18)</f>
        <v>10177136</v>
      </c>
    </row>
    <row r="14" spans="1:5" s="1" customFormat="1" ht="12" customHeight="1">
      <c r="A14" s="452" t="s">
        <v>281</v>
      </c>
      <c r="B14" s="453" t="s">
        <v>282</v>
      </c>
      <c r="C14" s="454"/>
      <c r="D14" s="454"/>
      <c r="E14" s="507"/>
    </row>
    <row r="15" spans="1:5" s="1" customFormat="1" ht="12" customHeight="1">
      <c r="A15" s="439" t="s">
        <v>283</v>
      </c>
      <c r="B15" s="440" t="s">
        <v>357</v>
      </c>
      <c r="C15" s="441"/>
      <c r="D15" s="441"/>
      <c r="E15" s="504"/>
    </row>
    <row r="16" spans="1:5" s="1" customFormat="1" ht="12" customHeight="1">
      <c r="A16" s="439" t="s">
        <v>284</v>
      </c>
      <c r="B16" s="571" t="s">
        <v>358</v>
      </c>
      <c r="C16" s="441"/>
      <c r="D16" s="441"/>
      <c r="E16" s="504"/>
    </row>
    <row r="17" spans="1:5" s="1" customFormat="1" ht="12" customHeight="1">
      <c r="A17" s="439" t="s">
        <v>285</v>
      </c>
      <c r="B17" s="571" t="s">
        <v>359</v>
      </c>
      <c r="C17" s="441"/>
      <c r="D17" s="441"/>
      <c r="E17" s="504"/>
    </row>
    <row r="18" spans="1:5" s="1" customFormat="1" ht="12" customHeight="1" thickBot="1">
      <c r="A18" s="439" t="s">
        <v>286</v>
      </c>
      <c r="B18" s="440" t="s">
        <v>360</v>
      </c>
      <c r="C18" s="441">
        <v>7940000</v>
      </c>
      <c r="D18" s="441">
        <v>10177136</v>
      </c>
      <c r="E18" s="441">
        <v>10177136</v>
      </c>
    </row>
    <row r="19" spans="1:5" s="1" customFormat="1" ht="12" customHeight="1" thickBot="1">
      <c r="A19" s="455" t="s">
        <v>10</v>
      </c>
      <c r="B19" s="466" t="s">
        <v>362</v>
      </c>
      <c r="C19" s="457">
        <f>SUM(C20:C24)</f>
        <v>0</v>
      </c>
      <c r="D19" s="457">
        <f>SUM(D20:D24)</f>
        <v>0</v>
      </c>
      <c r="E19" s="506">
        <f>SUM(E20:E24)</f>
        <v>0</v>
      </c>
    </row>
    <row r="20" spans="1:5" s="1" customFormat="1" ht="12" customHeight="1">
      <c r="A20" s="452" t="s">
        <v>287</v>
      </c>
      <c r="B20" s="453" t="s">
        <v>288</v>
      </c>
      <c r="C20" s="465"/>
      <c r="D20" s="477"/>
      <c r="E20" s="517"/>
    </row>
    <row r="21" spans="1:5" s="1" customFormat="1" ht="12" customHeight="1">
      <c r="A21" s="439" t="s">
        <v>289</v>
      </c>
      <c r="B21" s="440" t="s">
        <v>363</v>
      </c>
      <c r="C21" s="442"/>
      <c r="D21" s="442"/>
      <c r="E21" s="510"/>
    </row>
    <row r="22" spans="1:5" s="1" customFormat="1" ht="12" customHeight="1">
      <c r="A22" s="439" t="s">
        <v>290</v>
      </c>
      <c r="B22" s="571" t="s">
        <v>364</v>
      </c>
      <c r="C22" s="441"/>
      <c r="D22" s="441"/>
      <c r="E22" s="504"/>
    </row>
    <row r="23" spans="1:5" s="1" customFormat="1" ht="12" customHeight="1">
      <c r="A23" s="449" t="s">
        <v>291</v>
      </c>
      <c r="B23" s="572" t="s">
        <v>365</v>
      </c>
      <c r="C23" s="464"/>
      <c r="D23" s="464"/>
      <c r="E23" s="511"/>
    </row>
    <row r="24" spans="1:5" s="1" customFormat="1" ht="12" customHeight="1" thickBot="1">
      <c r="A24" s="487" t="s">
        <v>292</v>
      </c>
      <c r="B24" s="486" t="s">
        <v>366</v>
      </c>
      <c r="C24" s="928"/>
      <c r="D24" s="203"/>
      <c r="E24" s="81">
        <v>0</v>
      </c>
    </row>
    <row r="25" spans="1:5" s="1" customFormat="1" ht="12" customHeight="1" thickBot="1">
      <c r="A25" s="455" t="s">
        <v>11</v>
      </c>
      <c r="B25" s="466" t="s">
        <v>373</v>
      </c>
      <c r="C25" s="457">
        <f>SUM(C27+C29+C34)</f>
        <v>154000000</v>
      </c>
      <c r="D25" s="457">
        <f>SUM(D27+D29+D34)</f>
        <v>154000000</v>
      </c>
      <c r="E25" s="506">
        <f>SUM(E27+E29+E34)</f>
        <v>170941167</v>
      </c>
    </row>
    <row r="26" spans="1:5" s="1" customFormat="1" ht="12" customHeight="1">
      <c r="A26" s="452" t="s">
        <v>293</v>
      </c>
      <c r="B26" s="453" t="s">
        <v>294</v>
      </c>
      <c r="C26" s="454">
        <v>154000000</v>
      </c>
      <c r="D26" s="454">
        <v>154000000</v>
      </c>
      <c r="E26" s="507">
        <v>170941167</v>
      </c>
    </row>
    <row r="27" spans="1:5" s="1" customFormat="1" ht="12" customHeight="1">
      <c r="A27" s="439" t="s">
        <v>295</v>
      </c>
      <c r="B27" s="440" t="s">
        <v>296</v>
      </c>
      <c r="C27" s="469">
        <v>14000000</v>
      </c>
      <c r="D27" s="469">
        <v>14000000</v>
      </c>
      <c r="E27" s="513">
        <v>13309634</v>
      </c>
    </row>
    <row r="28" spans="1:5" s="470" customFormat="1" ht="12" customHeight="1">
      <c r="A28" s="467" t="s">
        <v>295</v>
      </c>
      <c r="B28" s="468" t="s">
        <v>367</v>
      </c>
      <c r="C28" s="469">
        <v>14000000</v>
      </c>
      <c r="D28" s="469">
        <v>14000000</v>
      </c>
      <c r="E28" s="513">
        <v>13309634</v>
      </c>
    </row>
    <row r="29" spans="1:5" s="1" customFormat="1" ht="12" customHeight="1">
      <c r="A29" s="439" t="s">
        <v>370</v>
      </c>
      <c r="B29" s="471" t="s">
        <v>371</v>
      </c>
      <c r="C29" s="469">
        <v>140000000</v>
      </c>
      <c r="D29" s="469">
        <v>140000000</v>
      </c>
      <c r="E29" s="513">
        <v>157631533</v>
      </c>
    </row>
    <row r="30" spans="1:5" s="1" customFormat="1" ht="12" customHeight="1">
      <c r="A30" s="439" t="s">
        <v>297</v>
      </c>
      <c r="B30" s="472" t="s">
        <v>372</v>
      </c>
      <c r="C30" s="469">
        <v>140000000</v>
      </c>
      <c r="D30" s="469">
        <v>140000000</v>
      </c>
      <c r="E30" s="513">
        <v>157631533</v>
      </c>
    </row>
    <row r="31" spans="1:5" s="470" customFormat="1" ht="12" customHeight="1">
      <c r="A31" s="467" t="s">
        <v>297</v>
      </c>
      <c r="B31" s="473" t="s">
        <v>368</v>
      </c>
      <c r="C31" s="469">
        <v>140000000</v>
      </c>
      <c r="D31" s="469">
        <v>140000000</v>
      </c>
      <c r="E31" s="513">
        <v>157631533</v>
      </c>
    </row>
    <row r="32" spans="1:5" s="1" customFormat="1" ht="12" customHeight="1">
      <c r="A32" s="439" t="s">
        <v>298</v>
      </c>
      <c r="B32" s="474" t="s">
        <v>299</v>
      </c>
      <c r="C32" s="442"/>
      <c r="D32" s="442"/>
      <c r="E32" s="510"/>
    </row>
    <row r="33" spans="1:5" s="1" customFormat="1" ht="12" customHeight="1">
      <c r="A33" s="439" t="s">
        <v>300</v>
      </c>
      <c r="B33" s="474" t="s">
        <v>301</v>
      </c>
      <c r="C33" s="446"/>
      <c r="D33" s="446"/>
      <c r="E33" s="523"/>
    </row>
    <row r="34" spans="1:5" s="470" customFormat="1" ht="12" customHeight="1" thickBot="1">
      <c r="A34" s="449" t="s">
        <v>302</v>
      </c>
      <c r="B34" s="450" t="s">
        <v>303</v>
      </c>
      <c r="C34" s="480"/>
      <c r="D34" s="480"/>
      <c r="E34" s="515"/>
    </row>
    <row r="35" spans="1:5" s="1" customFormat="1" ht="12" customHeight="1" thickBot="1">
      <c r="A35" s="455" t="s">
        <v>12</v>
      </c>
      <c r="B35" s="466" t="s">
        <v>374</v>
      </c>
      <c r="C35" s="478">
        <f>SUM(C36:C45)</f>
        <v>137253420</v>
      </c>
      <c r="D35" s="478">
        <f>SUM(D36:D45)</f>
        <v>140273476</v>
      </c>
      <c r="E35" s="516">
        <f>SUM(E36:E45)</f>
        <v>113343572</v>
      </c>
    </row>
    <row r="36" spans="1:5" s="1" customFormat="1" ht="12" customHeight="1">
      <c r="A36" s="452" t="s">
        <v>304</v>
      </c>
      <c r="B36" s="453" t="s">
        <v>305</v>
      </c>
      <c r="C36" s="477">
        <v>32200000</v>
      </c>
      <c r="D36" s="477">
        <v>32200000</v>
      </c>
      <c r="E36" s="517">
        <v>20439265</v>
      </c>
    </row>
    <row r="37" spans="1:5" s="1" customFormat="1" ht="12" customHeight="1">
      <c r="A37" s="439" t="s">
        <v>306</v>
      </c>
      <c r="B37" s="440" t="s">
        <v>307</v>
      </c>
      <c r="C37" s="444">
        <v>85304154</v>
      </c>
      <c r="D37" s="444">
        <v>87682151</v>
      </c>
      <c r="E37" s="512">
        <v>74267836</v>
      </c>
    </row>
    <row r="38" spans="1:5" s="1" customFormat="1" ht="12" customHeight="1">
      <c r="A38" s="439" t="s">
        <v>308</v>
      </c>
      <c r="B38" s="440" t="s">
        <v>309</v>
      </c>
      <c r="C38" s="444"/>
      <c r="D38" s="444"/>
      <c r="E38" s="512"/>
    </row>
    <row r="39" spans="1:5" s="1" customFormat="1" ht="12" customHeight="1">
      <c r="A39" s="439" t="s">
        <v>310</v>
      </c>
      <c r="B39" s="440" t="s">
        <v>311</v>
      </c>
      <c r="C39" s="445"/>
      <c r="D39" s="445"/>
      <c r="E39" s="514"/>
    </row>
    <row r="40" spans="1:5" s="1" customFormat="1" ht="12" customHeight="1">
      <c r="A40" s="439" t="s">
        <v>312</v>
      </c>
      <c r="B40" s="440" t="s">
        <v>313</v>
      </c>
      <c r="C40" s="444"/>
      <c r="D40" s="444"/>
      <c r="E40" s="512"/>
    </row>
    <row r="41" spans="1:5" s="1" customFormat="1" ht="12" customHeight="1">
      <c r="A41" s="439" t="s">
        <v>314</v>
      </c>
      <c r="B41" s="440" t="s">
        <v>315</v>
      </c>
      <c r="C41" s="444">
        <v>19749266</v>
      </c>
      <c r="D41" s="444">
        <v>20391325</v>
      </c>
      <c r="E41" s="512">
        <v>18597639</v>
      </c>
    </row>
    <row r="42" spans="1:5" s="1" customFormat="1" ht="12" customHeight="1">
      <c r="A42" s="439" t="s">
        <v>316</v>
      </c>
      <c r="B42" s="440" t="s">
        <v>317</v>
      </c>
      <c r="C42" s="444"/>
      <c r="D42" s="444"/>
      <c r="E42" s="512"/>
    </row>
    <row r="43" spans="1:5" s="1" customFormat="1" ht="12" customHeight="1">
      <c r="A43" s="439" t="s">
        <v>318</v>
      </c>
      <c r="B43" s="440" t="s">
        <v>319</v>
      </c>
      <c r="C43" s="444"/>
      <c r="D43" s="444"/>
      <c r="E43" s="512"/>
    </row>
    <row r="44" spans="1:5" s="1" customFormat="1" ht="12" customHeight="1">
      <c r="A44" s="439" t="s">
        <v>322</v>
      </c>
      <c r="B44" s="440" t="s">
        <v>630</v>
      </c>
      <c r="C44" s="444"/>
      <c r="D44" s="444"/>
      <c r="E44" s="512"/>
    </row>
    <row r="45" spans="1:5" s="1" customFormat="1" ht="12" customHeight="1" thickBot="1">
      <c r="A45" s="449" t="s">
        <v>641</v>
      </c>
      <c r="B45" s="450" t="s">
        <v>323</v>
      </c>
      <c r="C45" s="464"/>
      <c r="D45" s="464"/>
      <c r="E45" s="511">
        <v>38832</v>
      </c>
    </row>
    <row r="46" spans="1:5" s="1" customFormat="1" ht="12" customHeight="1" thickBot="1">
      <c r="A46" s="455" t="s">
        <v>13</v>
      </c>
      <c r="B46" s="466" t="s">
        <v>375</v>
      </c>
      <c r="C46" s="457">
        <f>SUM(C47:C51)</f>
        <v>0</v>
      </c>
      <c r="D46" s="457">
        <f>SUM(D47:D51)</f>
        <v>0</v>
      </c>
      <c r="E46" s="506">
        <f>SUM(E47:E51)</f>
        <v>0</v>
      </c>
    </row>
    <row r="47" spans="1:5" s="1" customFormat="1" ht="12" customHeight="1">
      <c r="A47" s="452" t="s">
        <v>325</v>
      </c>
      <c r="B47" s="453" t="s">
        <v>326</v>
      </c>
      <c r="C47" s="479"/>
      <c r="D47" s="479"/>
      <c r="E47" s="518"/>
    </row>
    <row r="48" spans="1:5" s="1" customFormat="1" ht="12" customHeight="1">
      <c r="A48" s="439" t="s">
        <v>327</v>
      </c>
      <c r="B48" s="440" t="s">
        <v>328</v>
      </c>
      <c r="C48" s="444"/>
      <c r="D48" s="444"/>
      <c r="E48" s="512"/>
    </row>
    <row r="49" spans="1:5" s="1" customFormat="1" ht="12" customHeight="1">
      <c r="A49" s="439" t="s">
        <v>329</v>
      </c>
      <c r="B49" s="440" t="s">
        <v>330</v>
      </c>
      <c r="C49" s="444"/>
      <c r="D49" s="444"/>
      <c r="E49" s="512"/>
    </row>
    <row r="50" spans="1:5" s="1" customFormat="1" ht="12" customHeight="1">
      <c r="A50" s="439" t="s">
        <v>331</v>
      </c>
      <c r="B50" s="440" t="s">
        <v>332</v>
      </c>
      <c r="C50" s="444"/>
      <c r="D50" s="444"/>
      <c r="E50" s="512"/>
    </row>
    <row r="51" spans="1:5" s="1" customFormat="1" ht="12" customHeight="1" thickBot="1">
      <c r="A51" s="449" t="s">
        <v>333</v>
      </c>
      <c r="B51" s="450" t="s">
        <v>334</v>
      </c>
      <c r="C51" s="480"/>
      <c r="D51" s="480"/>
      <c r="E51" s="519"/>
    </row>
    <row r="52" spans="1:5" s="1" customFormat="1" ht="13.5" thickBot="1">
      <c r="A52" s="455" t="s">
        <v>14</v>
      </c>
      <c r="B52" s="466" t="s">
        <v>381</v>
      </c>
      <c r="C52" s="482">
        <f>SUM(C53:C55)</f>
        <v>0</v>
      </c>
      <c r="D52" s="482">
        <f>SUM(D53:D55)</f>
        <v>0</v>
      </c>
      <c r="E52" s="520">
        <f>SUM(E53:E55)</f>
        <v>0</v>
      </c>
    </row>
    <row r="53" spans="1:5" s="1" customFormat="1" ht="12" customHeight="1">
      <c r="A53" s="452" t="s">
        <v>335</v>
      </c>
      <c r="B53" s="453" t="s">
        <v>376</v>
      </c>
      <c r="C53" s="481"/>
      <c r="D53" s="481"/>
      <c r="E53" s="521"/>
    </row>
    <row r="54" spans="1:5" s="1" customFormat="1" ht="12" customHeight="1">
      <c r="A54" s="439" t="s">
        <v>793</v>
      </c>
      <c r="B54" s="440" t="s">
        <v>377</v>
      </c>
      <c r="C54" s="445"/>
      <c r="D54" s="445"/>
      <c r="E54" s="514"/>
    </row>
    <row r="55" spans="1:5" s="1" customFormat="1" ht="12" customHeight="1" thickBot="1">
      <c r="A55" s="439" t="s">
        <v>671</v>
      </c>
      <c r="B55" s="440" t="s">
        <v>336</v>
      </c>
      <c r="C55" s="444"/>
      <c r="D55" s="444"/>
      <c r="E55" s="512"/>
    </row>
    <row r="56" spans="1:5" s="1" customFormat="1" ht="12" customHeight="1" thickBot="1">
      <c r="A56" s="455" t="s">
        <v>15</v>
      </c>
      <c r="B56" s="456" t="s">
        <v>387</v>
      </c>
      <c r="C56" s="478">
        <f>SUM(C57:C59)</f>
        <v>0</v>
      </c>
      <c r="D56" s="478">
        <f>SUM(D57:D59)</f>
        <v>0</v>
      </c>
      <c r="E56" s="516">
        <f>SUM(E57:E59)</f>
        <v>0</v>
      </c>
    </row>
    <row r="57" spans="1:5" s="1" customFormat="1" ht="12" customHeight="1">
      <c r="A57" s="452" t="s">
        <v>337</v>
      </c>
      <c r="B57" s="453" t="s">
        <v>382</v>
      </c>
      <c r="C57" s="477"/>
      <c r="D57" s="477"/>
      <c r="E57" s="517"/>
    </row>
    <row r="58" spans="1:5" s="1" customFormat="1" ht="12" customHeight="1">
      <c r="A58" s="439" t="s">
        <v>794</v>
      </c>
      <c r="B58" s="440" t="s">
        <v>383</v>
      </c>
      <c r="C58" s="444"/>
      <c r="D58" s="444"/>
      <c r="E58" s="512"/>
    </row>
    <row r="59" spans="1:5" s="1" customFormat="1" ht="12" customHeight="1" thickBot="1">
      <c r="A59" s="439" t="s">
        <v>613</v>
      </c>
      <c r="B59" s="440" t="s">
        <v>338</v>
      </c>
      <c r="C59" s="706"/>
      <c r="D59" s="445"/>
      <c r="E59" s="514"/>
    </row>
    <row r="60" spans="1:5" s="1" customFormat="1" ht="12" customHeight="1" thickBot="1">
      <c r="A60" s="455" t="s">
        <v>35</v>
      </c>
      <c r="B60" s="466" t="s">
        <v>388</v>
      </c>
      <c r="C60" s="580">
        <f>SUM(C6+C13+C19+C25+C35+C46+C52+C56)</f>
        <v>299193420</v>
      </c>
      <c r="D60" s="580">
        <f>SUM(D6+D13+D19+D25+D35+D46+D52+D56)</f>
        <v>304450612</v>
      </c>
      <c r="E60" s="672">
        <f>SUM(E6+E13+E19+E25+E35+E46+E52+E56)</f>
        <v>294461875</v>
      </c>
    </row>
    <row r="61" spans="1:5" s="1" customFormat="1" ht="12" customHeight="1">
      <c r="A61" s="492" t="s">
        <v>390</v>
      </c>
      <c r="B61" s="491" t="s">
        <v>339</v>
      </c>
      <c r="C61" s="465">
        <f>SUM(C62:C64)</f>
        <v>0</v>
      </c>
      <c r="D61" s="477">
        <f>SUM(D62:D64)</f>
        <v>0</v>
      </c>
      <c r="E61" s="680">
        <f>SUM(E62:E64)</f>
        <v>0</v>
      </c>
    </row>
    <row r="62" spans="1:5" s="1" customFormat="1" ht="12" customHeight="1">
      <c r="A62" s="439" t="s">
        <v>340</v>
      </c>
      <c r="B62" s="440" t="s">
        <v>341</v>
      </c>
      <c r="C62" s="444"/>
      <c r="D62" s="444"/>
      <c r="E62" s="681"/>
    </row>
    <row r="63" spans="1:5" s="1" customFormat="1" ht="12" customHeight="1">
      <c r="A63" s="439" t="s">
        <v>342</v>
      </c>
      <c r="B63" s="440" t="s">
        <v>343</v>
      </c>
      <c r="C63" s="444"/>
      <c r="D63" s="444"/>
      <c r="E63" s="681"/>
    </row>
    <row r="64" spans="1:5" s="1" customFormat="1" ht="12" customHeight="1">
      <c r="A64" s="439" t="s">
        <v>344</v>
      </c>
      <c r="B64" s="447" t="s">
        <v>345</v>
      </c>
      <c r="C64" s="446"/>
      <c r="D64" s="446"/>
      <c r="E64" s="682"/>
    </row>
    <row r="65" spans="1:5" s="1" customFormat="1" ht="12" customHeight="1">
      <c r="A65" s="492" t="s">
        <v>391</v>
      </c>
      <c r="B65" s="443" t="s">
        <v>346</v>
      </c>
      <c r="C65" s="448"/>
      <c r="D65" s="448"/>
      <c r="E65" s="683"/>
    </row>
    <row r="66" spans="1:5" s="1" customFormat="1" ht="12" customHeight="1">
      <c r="A66" s="492" t="s">
        <v>392</v>
      </c>
      <c r="B66" s="443" t="s">
        <v>347</v>
      </c>
      <c r="C66" s="448">
        <f>SUM(C67:C68)</f>
        <v>0</v>
      </c>
      <c r="D66" s="448">
        <f>SUM(D67:D68)</f>
        <v>0</v>
      </c>
      <c r="E66" s="683">
        <f>SUM(E67:E68)</f>
        <v>0</v>
      </c>
    </row>
    <row r="67" spans="1:5" s="1" customFormat="1" ht="12" customHeight="1">
      <c r="A67" s="439" t="s">
        <v>348</v>
      </c>
      <c r="B67" s="440" t="s">
        <v>349</v>
      </c>
      <c r="C67" s="543"/>
      <c r="D67" s="543"/>
      <c r="E67" s="684"/>
    </row>
    <row r="68" spans="1:5" s="1" customFormat="1" ht="12" customHeight="1">
      <c r="A68" s="439" t="s">
        <v>350</v>
      </c>
      <c r="B68" s="440" t="s">
        <v>351</v>
      </c>
      <c r="C68" s="448"/>
      <c r="D68" s="543"/>
      <c r="E68" s="684"/>
    </row>
    <row r="69" spans="1:5" s="1" customFormat="1" ht="12" customHeight="1" thickBot="1">
      <c r="A69" s="546" t="s">
        <v>448</v>
      </c>
      <c r="B69" s="547" t="s">
        <v>449</v>
      </c>
      <c r="C69" s="545"/>
      <c r="D69" s="545"/>
      <c r="E69" s="685"/>
    </row>
    <row r="70" spans="1:5" s="1" customFormat="1" ht="12" customHeight="1" thickBot="1">
      <c r="A70" s="991" t="s">
        <v>393</v>
      </c>
      <c r="B70" s="995" t="s">
        <v>394</v>
      </c>
      <c r="C70" s="741"/>
      <c r="D70" s="741"/>
      <c r="E70" s="936">
        <f>SUM(E61+E65+E66+E69)</f>
        <v>0</v>
      </c>
    </row>
    <row r="71" spans="1:5" s="1" customFormat="1" ht="12" customHeight="1" thickBot="1">
      <c r="A71" s="991" t="s">
        <v>410</v>
      </c>
      <c r="B71" s="995" t="s">
        <v>395</v>
      </c>
      <c r="C71" s="741"/>
      <c r="D71" s="208"/>
      <c r="E71" s="676"/>
    </row>
    <row r="72" spans="1:5" s="1" customFormat="1" ht="12" customHeight="1" thickBot="1">
      <c r="A72" s="991" t="s">
        <v>411</v>
      </c>
      <c r="B72" s="995" t="s">
        <v>396</v>
      </c>
      <c r="C72" s="741"/>
      <c r="D72" s="208"/>
      <c r="E72" s="676"/>
    </row>
    <row r="73" spans="1:5" s="1" customFormat="1" ht="26.25" customHeight="1" thickBot="1">
      <c r="A73" s="991" t="s">
        <v>16</v>
      </c>
      <c r="B73" s="996" t="s">
        <v>389</v>
      </c>
      <c r="C73" s="741">
        <f>SUM(C70:C72)</f>
        <v>0</v>
      </c>
      <c r="D73" s="208">
        <f>SUM(D70:D72)</f>
        <v>0</v>
      </c>
      <c r="E73" s="676">
        <f>SUM(E70:E72)</f>
        <v>0</v>
      </c>
    </row>
    <row r="74" spans="1:5" ht="24.75" customHeight="1" thickBot="1">
      <c r="A74" s="991" t="s">
        <v>17</v>
      </c>
      <c r="B74" s="994" t="s">
        <v>412</v>
      </c>
      <c r="C74" s="583">
        <f>SUM(C60+C73)</f>
        <v>299193420</v>
      </c>
      <c r="D74" s="583">
        <f>SUM(D60+D73)</f>
        <v>304450612</v>
      </c>
      <c r="E74" s="584">
        <f>SUM(E60+E73)</f>
        <v>294461875</v>
      </c>
    </row>
    <row r="75" spans="1:5" s="89" customFormat="1" ht="16.5" customHeight="1" thickBot="1">
      <c r="A75" s="149" t="s">
        <v>22</v>
      </c>
      <c r="B75" s="342"/>
      <c r="C75" s="47"/>
      <c r="D75" s="47"/>
      <c r="E75" s="47" t="s">
        <v>655</v>
      </c>
    </row>
    <row r="76" spans="1:5" s="89" customFormat="1" ht="16.5" customHeight="1">
      <c r="A76" s="343" t="s">
        <v>3</v>
      </c>
      <c r="B76" s="345" t="s">
        <v>23</v>
      </c>
      <c r="C76" s="1212" t="s">
        <v>869</v>
      </c>
      <c r="D76" s="1213"/>
      <c r="E76" s="1214"/>
    </row>
    <row r="77" spans="1:5" ht="38.1" customHeight="1" thickBot="1">
      <c r="A77" s="344"/>
      <c r="B77" s="346"/>
      <c r="C77" s="151" t="s">
        <v>5</v>
      </c>
      <c r="D77" s="151" t="s">
        <v>6</v>
      </c>
      <c r="E77" s="152" t="s">
        <v>7</v>
      </c>
    </row>
    <row r="78" spans="1:5" s="22" customFormat="1" ht="12" customHeight="1" thickBot="1">
      <c r="A78" s="18">
        <v>1</v>
      </c>
      <c r="B78" s="19">
        <v>2</v>
      </c>
      <c r="C78" s="19">
        <v>3</v>
      </c>
      <c r="D78" s="19">
        <v>4</v>
      </c>
      <c r="E78" s="20">
        <v>5</v>
      </c>
    </row>
    <row r="79" spans="1:5" ht="12" customHeight="1" thickBot="1">
      <c r="A79" s="14" t="s">
        <v>8</v>
      </c>
      <c r="B79" s="17" t="s">
        <v>268</v>
      </c>
      <c r="C79" s="201">
        <f>+C80+C81+C82+C84</f>
        <v>292009778</v>
      </c>
      <c r="D79" s="201">
        <f t="shared" ref="D79:E79" si="0">+D80+D81+D82+D84</f>
        <v>317577449</v>
      </c>
      <c r="E79" s="201">
        <f t="shared" si="0"/>
        <v>193205145</v>
      </c>
    </row>
    <row r="80" spans="1:5" ht="12" customHeight="1">
      <c r="A80" s="11" t="s">
        <v>220</v>
      </c>
      <c r="B80" s="6" t="s">
        <v>24</v>
      </c>
      <c r="C80" s="204">
        <v>137484481</v>
      </c>
      <c r="D80" s="204">
        <v>137684967</v>
      </c>
      <c r="E80" s="80">
        <v>109779014</v>
      </c>
    </row>
    <row r="81" spans="1:5" ht="12" customHeight="1">
      <c r="A81" s="9" t="s">
        <v>221</v>
      </c>
      <c r="B81" s="5" t="s">
        <v>25</v>
      </c>
      <c r="C81" s="203">
        <v>19249169</v>
      </c>
      <c r="D81" s="203">
        <v>18939424</v>
      </c>
      <c r="E81" s="81">
        <v>17498967</v>
      </c>
    </row>
    <row r="82" spans="1:5" ht="12" customHeight="1">
      <c r="A82" s="9" t="s">
        <v>222</v>
      </c>
      <c r="B82" s="5" t="s">
        <v>26</v>
      </c>
      <c r="C82" s="203">
        <v>127326128</v>
      </c>
      <c r="D82" s="203">
        <v>151487058</v>
      </c>
      <c r="E82" s="81">
        <v>56462707</v>
      </c>
    </row>
    <row r="83" spans="1:5" ht="12" customHeight="1">
      <c r="A83" s="9" t="s">
        <v>223</v>
      </c>
      <c r="B83" s="7" t="s">
        <v>27</v>
      </c>
      <c r="C83" s="1122"/>
      <c r="D83" s="1122"/>
      <c r="E83" s="1122"/>
    </row>
    <row r="84" spans="1:5" ht="12" customHeight="1">
      <c r="A84" s="9" t="s">
        <v>224</v>
      </c>
      <c r="B84" s="12" t="s">
        <v>28</v>
      </c>
      <c r="C84" s="203">
        <v>7950000</v>
      </c>
      <c r="D84" s="203">
        <v>9466000</v>
      </c>
      <c r="E84" s="203">
        <v>9464457</v>
      </c>
    </row>
    <row r="85" spans="1:5" s="418" customFormat="1" ht="12" customHeight="1">
      <c r="A85" s="416" t="s">
        <v>232</v>
      </c>
      <c r="B85" s="419" t="s">
        <v>226</v>
      </c>
      <c r="C85" s="402"/>
      <c r="D85" s="402"/>
      <c r="E85" s="403"/>
    </row>
    <row r="86" spans="1:5" s="418" customFormat="1" ht="12" customHeight="1">
      <c r="A86" s="416" t="s">
        <v>233</v>
      </c>
      <c r="B86" s="419" t="s">
        <v>227</v>
      </c>
      <c r="C86" s="402"/>
      <c r="D86" s="402"/>
      <c r="E86" s="403"/>
    </row>
    <row r="87" spans="1:5" s="418" customFormat="1" ht="12" customHeight="1">
      <c r="A87" s="416" t="s">
        <v>234</v>
      </c>
      <c r="B87" s="417" t="s">
        <v>228</v>
      </c>
      <c r="C87" s="402"/>
      <c r="D87" s="402"/>
      <c r="E87" s="403"/>
    </row>
    <row r="88" spans="1:5" s="418" customFormat="1" ht="12" customHeight="1">
      <c r="A88" s="420" t="s">
        <v>235</v>
      </c>
      <c r="B88" s="421" t="s">
        <v>229</v>
      </c>
      <c r="C88" s="402"/>
      <c r="D88" s="402"/>
      <c r="E88" s="403"/>
    </row>
    <row r="89" spans="1:5" s="418" customFormat="1" ht="12" customHeight="1">
      <c r="A89" s="416" t="s">
        <v>236</v>
      </c>
      <c r="B89" s="421" t="s">
        <v>230</v>
      </c>
      <c r="C89" s="402"/>
      <c r="D89" s="402"/>
      <c r="E89" s="403"/>
    </row>
    <row r="90" spans="1:5" s="418" customFormat="1" ht="12" customHeight="1">
      <c r="A90" s="422" t="s">
        <v>237</v>
      </c>
      <c r="B90" s="419" t="s">
        <v>243</v>
      </c>
      <c r="C90" s="402"/>
      <c r="D90" s="402"/>
      <c r="E90" s="403"/>
    </row>
    <row r="91" spans="1:5" s="418" customFormat="1" ht="12" customHeight="1">
      <c r="A91" s="422" t="s">
        <v>238</v>
      </c>
      <c r="B91" s="417" t="s">
        <v>244</v>
      </c>
      <c r="C91" s="402"/>
      <c r="D91" s="402"/>
      <c r="E91" s="403"/>
    </row>
    <row r="92" spans="1:5" s="418" customFormat="1" ht="12" customHeight="1">
      <c r="A92" s="422" t="s">
        <v>239</v>
      </c>
      <c r="B92" s="421" t="s">
        <v>245</v>
      </c>
      <c r="C92" s="402"/>
      <c r="D92" s="402"/>
      <c r="E92" s="403"/>
    </row>
    <row r="93" spans="1:5" s="418" customFormat="1" ht="12" customHeight="1">
      <c r="A93" s="422" t="s">
        <v>240</v>
      </c>
      <c r="B93" s="421" t="s">
        <v>246</v>
      </c>
      <c r="C93" s="402"/>
      <c r="D93" s="402"/>
      <c r="E93" s="403"/>
    </row>
    <row r="94" spans="1:5" s="418" customFormat="1" ht="12" customHeight="1">
      <c r="A94" s="422" t="s">
        <v>242</v>
      </c>
      <c r="B94" s="421" t="s">
        <v>247</v>
      </c>
      <c r="C94" s="402">
        <v>7950000</v>
      </c>
      <c r="D94" s="402">
        <v>9466000</v>
      </c>
      <c r="E94" s="403">
        <v>9464457</v>
      </c>
    </row>
    <row r="95" spans="1:5" s="418" customFormat="1" ht="12" customHeight="1" thickBot="1">
      <c r="A95" s="423" t="s">
        <v>616</v>
      </c>
      <c r="B95" s="424" t="s">
        <v>248</v>
      </c>
      <c r="C95" s="404"/>
      <c r="D95" s="404"/>
      <c r="E95" s="405"/>
    </row>
    <row r="96" spans="1:5" ht="12" customHeight="1" thickBot="1">
      <c r="A96" s="13" t="s">
        <v>9</v>
      </c>
      <c r="B96" s="16" t="s">
        <v>269</v>
      </c>
      <c r="C96" s="202">
        <f>+C97+C98+C99</f>
        <v>4004850</v>
      </c>
      <c r="D96" s="202">
        <f>+D97+D98+D99</f>
        <v>4004850</v>
      </c>
      <c r="E96" s="79">
        <f>+E97+E98+E99</f>
        <v>3039026</v>
      </c>
    </row>
    <row r="97" spans="1:6" ht="12" customHeight="1">
      <c r="A97" s="10" t="s">
        <v>249</v>
      </c>
      <c r="B97" s="5" t="s">
        <v>29</v>
      </c>
      <c r="C97" s="205">
        <v>1504850</v>
      </c>
      <c r="D97" s="205">
        <v>1504850</v>
      </c>
      <c r="E97" s="82">
        <v>886376</v>
      </c>
    </row>
    <row r="98" spans="1:6" ht="12" customHeight="1">
      <c r="A98" s="10" t="s">
        <v>250</v>
      </c>
      <c r="B98" s="8" t="s">
        <v>30</v>
      </c>
      <c r="C98" s="203">
        <v>2500000</v>
      </c>
      <c r="D98" s="203">
        <v>2500000</v>
      </c>
      <c r="E98" s="81">
        <v>2152650</v>
      </c>
    </row>
    <row r="99" spans="1:6" ht="12" customHeight="1">
      <c r="A99" s="10" t="s">
        <v>251</v>
      </c>
      <c r="B99" s="415" t="s">
        <v>252</v>
      </c>
      <c r="C99" s="203"/>
      <c r="D99" s="203"/>
      <c r="E99" s="81"/>
    </row>
    <row r="100" spans="1:6" s="418" customFormat="1" ht="12" customHeight="1">
      <c r="A100" s="425" t="s">
        <v>253</v>
      </c>
      <c r="B100" s="69" t="s">
        <v>267</v>
      </c>
      <c r="C100" s="400"/>
      <c r="D100" s="400"/>
      <c r="E100" s="401"/>
    </row>
    <row r="101" spans="1:6" s="418" customFormat="1" ht="12" customHeight="1">
      <c r="A101" s="425" t="s">
        <v>254</v>
      </c>
      <c r="B101" s="426" t="s">
        <v>261</v>
      </c>
      <c r="C101" s="400"/>
      <c r="D101" s="400"/>
      <c r="E101" s="401"/>
    </row>
    <row r="102" spans="1:6" s="418" customFormat="1">
      <c r="A102" s="425" t="s">
        <v>255</v>
      </c>
      <c r="B102" s="427" t="s">
        <v>262</v>
      </c>
      <c r="C102" s="400"/>
      <c r="D102" s="400"/>
      <c r="E102" s="401"/>
    </row>
    <row r="103" spans="1:6" s="418" customFormat="1" ht="12" customHeight="1">
      <c r="A103" s="425" t="s">
        <v>256</v>
      </c>
      <c r="B103" s="427" t="s">
        <v>263</v>
      </c>
      <c r="C103" s="428"/>
      <c r="D103" s="428"/>
      <c r="E103" s="429"/>
    </row>
    <row r="104" spans="1:6" s="418" customFormat="1" ht="14.25" customHeight="1">
      <c r="A104" s="425" t="s">
        <v>257</v>
      </c>
      <c r="B104" s="427" t="s">
        <v>742</v>
      </c>
      <c r="C104" s="428"/>
      <c r="D104" s="428"/>
      <c r="E104" s="429"/>
    </row>
    <row r="105" spans="1:6" s="418" customFormat="1" ht="16.5" customHeight="1">
      <c r="A105" s="425" t="s">
        <v>258</v>
      </c>
      <c r="B105" s="427" t="s">
        <v>743</v>
      </c>
      <c r="C105" s="428"/>
      <c r="D105" s="428"/>
      <c r="E105" s="429"/>
    </row>
    <row r="106" spans="1:6" s="418" customFormat="1" ht="12.75" customHeight="1">
      <c r="A106" s="430" t="s">
        <v>259</v>
      </c>
      <c r="B106" s="427" t="s">
        <v>32</v>
      </c>
      <c r="C106" s="431"/>
      <c r="D106" s="431"/>
      <c r="E106" s="432"/>
    </row>
    <row r="107" spans="1:6" s="418" customFormat="1" ht="14.25" customHeight="1" thickBot="1">
      <c r="A107" s="433" t="s">
        <v>260</v>
      </c>
      <c r="B107" s="434" t="s">
        <v>266</v>
      </c>
      <c r="C107" s="431"/>
      <c r="D107" s="431"/>
      <c r="E107" s="432"/>
    </row>
    <row r="108" spans="1:6" ht="12" customHeight="1" thickBot="1">
      <c r="A108" s="13" t="s">
        <v>10</v>
      </c>
      <c r="B108" s="435" t="s">
        <v>270</v>
      </c>
      <c r="C108" s="201">
        <f>+C79+C96</f>
        <v>296014628</v>
      </c>
      <c r="D108" s="201">
        <f>+D79+D96</f>
        <v>321582299</v>
      </c>
      <c r="E108" s="78">
        <f>+E79+E96</f>
        <v>196244171</v>
      </c>
    </row>
    <row r="109" spans="1:6" ht="12" customHeight="1" thickBot="1">
      <c r="A109" s="72" t="s">
        <v>397</v>
      </c>
      <c r="B109" s="499" t="s">
        <v>398</v>
      </c>
      <c r="C109" s="202">
        <f>SUM(C110:C112)</f>
        <v>0</v>
      </c>
      <c r="D109" s="202">
        <f>SUM(D110:D112)</f>
        <v>0</v>
      </c>
      <c r="E109" s="86">
        <f>SUM(E110:E112)</f>
        <v>0</v>
      </c>
      <c r="F109" s="933"/>
    </row>
    <row r="110" spans="1:6" ht="12" customHeight="1">
      <c r="A110" s="73" t="s">
        <v>399</v>
      </c>
      <c r="B110" s="74" t="s">
        <v>402</v>
      </c>
      <c r="C110" s="203"/>
      <c r="D110" s="203"/>
      <c r="E110" s="739"/>
      <c r="F110" s="933"/>
    </row>
    <row r="111" spans="1:6" ht="12" customHeight="1">
      <c r="A111" s="71" t="s">
        <v>400</v>
      </c>
      <c r="B111" s="68" t="s">
        <v>446</v>
      </c>
      <c r="C111" s="203"/>
      <c r="D111" s="203"/>
      <c r="E111" s="739"/>
      <c r="F111" s="933"/>
    </row>
    <row r="112" spans="1:6" ht="12" customHeight="1" thickBot="1">
      <c r="A112" s="75" t="s">
        <v>401</v>
      </c>
      <c r="B112" s="76" t="s">
        <v>447</v>
      </c>
      <c r="C112" s="206"/>
      <c r="D112" s="206"/>
      <c r="E112" s="929"/>
      <c r="F112" s="933"/>
    </row>
    <row r="113" spans="1:6" ht="12" customHeight="1" thickBot="1">
      <c r="A113" s="72" t="s">
        <v>405</v>
      </c>
      <c r="B113" s="499" t="s">
        <v>406</v>
      </c>
      <c r="C113" s="209"/>
      <c r="D113" s="209"/>
      <c r="E113" s="930"/>
      <c r="F113" s="934"/>
    </row>
    <row r="114" spans="1:6" ht="12" customHeight="1" thickBot="1">
      <c r="A114" s="72" t="s">
        <v>614</v>
      </c>
      <c r="B114" s="499" t="s">
        <v>617</v>
      </c>
      <c r="C114" s="209"/>
      <c r="D114" s="209"/>
      <c r="E114" s="930"/>
      <c r="F114" s="934"/>
    </row>
    <row r="115" spans="1:6" ht="12" customHeight="1" thickBot="1">
      <c r="A115" s="500" t="s">
        <v>415</v>
      </c>
      <c r="B115" s="499" t="s">
        <v>407</v>
      </c>
      <c r="C115" s="209"/>
      <c r="D115" s="209"/>
      <c r="E115" s="930"/>
      <c r="F115" s="933"/>
    </row>
    <row r="116" spans="1:6" ht="12" customHeight="1" thickBot="1">
      <c r="A116" s="500" t="s">
        <v>416</v>
      </c>
      <c r="B116" s="499" t="s">
        <v>408</v>
      </c>
      <c r="C116" s="209"/>
      <c r="D116" s="209"/>
      <c r="E116" s="930"/>
      <c r="F116" s="933"/>
    </row>
    <row r="117" spans="1:6" ht="12" customHeight="1" thickBot="1">
      <c r="A117" s="70" t="s">
        <v>33</v>
      </c>
      <c r="B117" s="140" t="s">
        <v>409</v>
      </c>
      <c r="C117" s="211">
        <f>SUM(C114:C116)</f>
        <v>0</v>
      </c>
      <c r="D117" s="211">
        <f>SUM(D113:D116)</f>
        <v>0</v>
      </c>
      <c r="E117" s="931">
        <f>SUM(E113:E116)</f>
        <v>0</v>
      </c>
      <c r="F117" s="934"/>
    </row>
    <row r="118" spans="1:6" s="1" customFormat="1" ht="28.5" customHeight="1" thickBot="1">
      <c r="A118" s="77" t="s">
        <v>12</v>
      </c>
      <c r="B118" s="141" t="s">
        <v>417</v>
      </c>
      <c r="C118" s="793">
        <f>SUM(C108+C117)</f>
        <v>296014628</v>
      </c>
      <c r="D118" s="793">
        <f>SUM(D108+D117)</f>
        <v>321582299</v>
      </c>
      <c r="E118" s="932">
        <f>SUM(E108+E117)</f>
        <v>196244171</v>
      </c>
      <c r="F118" s="935"/>
    </row>
    <row r="119" spans="1:6" ht="7.5" customHeight="1">
      <c r="A119" s="142"/>
      <c r="B119" s="142"/>
      <c r="C119" s="143"/>
      <c r="D119" s="143"/>
      <c r="E119" s="143"/>
    </row>
    <row r="121" spans="1:6" ht="12.75" customHeight="1"/>
    <row r="122" spans="1:6" ht="13.5" customHeight="1"/>
    <row r="123" spans="1:6" ht="13.5" customHeight="1"/>
    <row r="124" spans="1:6" ht="13.5" customHeight="1"/>
    <row r="125" spans="1:6" ht="7.5" customHeight="1"/>
    <row r="127" spans="1:6" ht="12.75" customHeight="1"/>
    <row r="128" spans="1:6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</sheetData>
  <mergeCells count="4">
    <mergeCell ref="A3:A4"/>
    <mergeCell ref="B3:B4"/>
    <mergeCell ref="C3:E3"/>
    <mergeCell ref="C76:E7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Width="3" fitToHeight="2" orientation="portrait" r:id="rId1"/>
  <headerFooter alignWithMargins="0">
    <oddHeader>&amp;C&amp;"Times New Roman CE,Félkövér"&amp;12
Létavértes Városi Önkormányzat
2023. ÉVI ZÁRSZÁMADÁS
ÖNKÉNT VÁLLALT FELADATAINAK MÉRLEGE&amp;10
&amp;R&amp;"Times New Roman CE,Félkövér dőlt"&amp;11 1.3. melléklet a .../2024. (....) önkormányzati rendelethez</oddHeader>
  </headerFooter>
  <rowBreaks count="1" manualBreakCount="1">
    <brk id="74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K49" sqref="K49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893</v>
      </c>
    </row>
    <row r="2" spans="1:5" s="40" customFormat="1" ht="25.5" customHeight="1">
      <c r="A2" s="376"/>
      <c r="B2" s="1239" t="s">
        <v>183</v>
      </c>
      <c r="C2" s="1240"/>
      <c r="D2" s="1243"/>
      <c r="E2" s="66" t="s">
        <v>125</v>
      </c>
    </row>
    <row r="3" spans="1:5" s="40" customFormat="1" ht="16.5" thickBot="1">
      <c r="A3" s="57"/>
      <c r="B3" s="1244" t="s">
        <v>604</v>
      </c>
      <c r="C3" s="1245"/>
      <c r="D3" s="1246"/>
      <c r="E3" s="67"/>
    </row>
    <row r="4" spans="1:5" s="41" customFormat="1" ht="15.95" customHeight="1" thickBot="1">
      <c r="A4" s="58"/>
      <c r="B4" s="670" t="s">
        <v>612</v>
      </c>
      <c r="C4" s="59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709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681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681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681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681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681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710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687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711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681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681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681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712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713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714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709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681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715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698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680"/>
    </row>
    <row r="64" spans="1:5" ht="60" hidden="1" customHeight="1">
      <c r="A64" s="439" t="s">
        <v>384</v>
      </c>
      <c r="B64" s="440" t="s">
        <v>383</v>
      </c>
      <c r="C64" s="444"/>
      <c r="D64" s="444"/>
      <c r="E64" s="681"/>
    </row>
    <row r="65" spans="1:5" ht="60" hidden="1" customHeight="1">
      <c r="A65" s="439" t="s">
        <v>385</v>
      </c>
      <c r="B65" s="440" t="s">
        <v>338</v>
      </c>
      <c r="C65" s="445"/>
      <c r="D65" s="445"/>
      <c r="E65" s="709"/>
    </row>
    <row r="66" spans="1:5" ht="60" hidden="1" customHeight="1">
      <c r="A66" s="483" t="s">
        <v>385</v>
      </c>
      <c r="B66" s="484" t="s">
        <v>386</v>
      </c>
      <c r="C66" s="485"/>
      <c r="D66" s="485"/>
      <c r="E66" s="715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672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685"/>
    </row>
    <row r="77" spans="1:5" ht="12" customHeight="1">
      <c r="A77" s="492" t="s">
        <v>392</v>
      </c>
      <c r="B77" s="443" t="s">
        <v>347</v>
      </c>
      <c r="C77" s="448">
        <f>SUM(C78:C79)</f>
        <v>0</v>
      </c>
      <c r="D77" s="448">
        <f>SUM(D78:D79)</f>
        <v>0</v>
      </c>
      <c r="E77" s="683">
        <f>SUM(E78:E79)</f>
        <v>0</v>
      </c>
    </row>
    <row r="78" spans="1:5" ht="12" customHeight="1">
      <c r="A78" s="439" t="s">
        <v>348</v>
      </c>
      <c r="B78" s="440" t="s">
        <v>349</v>
      </c>
      <c r="C78" s="448"/>
      <c r="D78" s="543"/>
      <c r="E78" s="684"/>
    </row>
    <row r="79" spans="1:5" ht="12" customHeight="1">
      <c r="A79" s="439" t="s">
        <v>350</v>
      </c>
      <c r="B79" s="440" t="s">
        <v>351</v>
      </c>
      <c r="C79" s="448"/>
      <c r="D79" s="543"/>
      <c r="E79" s="68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685"/>
    </row>
    <row r="81" spans="1:5" s="44" customFormat="1" ht="12" customHeight="1" thickBot="1">
      <c r="A81" s="581" t="s">
        <v>534</v>
      </c>
      <c r="B81" s="582" t="s">
        <v>535</v>
      </c>
      <c r="C81" s="497"/>
      <c r="D81" s="208"/>
      <c r="E81" s="686"/>
    </row>
    <row r="82" spans="1:5" ht="12" customHeight="1" thickBot="1">
      <c r="A82" s="494" t="s">
        <v>393</v>
      </c>
      <c r="B82" s="495" t="s">
        <v>394</v>
      </c>
      <c r="C82" s="497">
        <f>SUM(C77+C80+C81)</f>
        <v>0</v>
      </c>
      <c r="D82" s="497">
        <f>SUM(D77+D80+D81)</f>
        <v>0</v>
      </c>
      <c r="E82" s="702">
        <f>SUM(E77+E80+E81)</f>
        <v>0</v>
      </c>
    </row>
    <row r="83" spans="1:5" ht="12" customHeight="1" thickBot="1">
      <c r="A83" s="494" t="s">
        <v>410</v>
      </c>
      <c r="B83" s="495" t="s">
        <v>395</v>
      </c>
      <c r="C83" s="497"/>
      <c r="D83" s="208"/>
      <c r="E83" s="686"/>
    </row>
    <row r="84" spans="1:5" ht="12" customHeight="1" thickBot="1">
      <c r="A84" s="494" t="s">
        <v>411</v>
      </c>
      <c r="B84" s="495" t="s">
        <v>396</v>
      </c>
      <c r="C84" s="497"/>
      <c r="D84" s="208"/>
      <c r="E84" s="88"/>
    </row>
    <row r="85" spans="1:5" ht="12" customHeight="1" thickBot="1">
      <c r="A85" s="494" t="s">
        <v>16</v>
      </c>
      <c r="B85" s="525" t="s">
        <v>389</v>
      </c>
      <c r="C85" s="497">
        <f>SUM(C82:C84)</f>
        <v>0</v>
      </c>
      <c r="D85" s="497">
        <f>SUM(D82:D84)</f>
        <v>0</v>
      </c>
      <c r="E85" s="496">
        <f>SUM(E82:E84)</f>
        <v>0</v>
      </c>
    </row>
    <row r="86" spans="1:5" ht="24.75" customHeight="1" thickBot="1">
      <c r="A86" s="494" t="s">
        <v>17</v>
      </c>
      <c r="B86" s="501" t="s">
        <v>412</v>
      </c>
      <c r="C86" s="583">
        <f>SUM(C67+C85)</f>
        <v>0</v>
      </c>
      <c r="D86" s="583">
        <f>SUM(D67+D85)</f>
        <v>0</v>
      </c>
      <c r="E86" s="1113">
        <f>SUM(E67+E85)</f>
        <v>0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0</v>
      </c>
      <c r="D91" s="201">
        <f>+D92+D93+D94+D95+D96</f>
        <v>0</v>
      </c>
      <c r="E91" s="78">
        <f>+E92+E93+E94+E95+E96</f>
        <v>0</v>
      </c>
    </row>
    <row r="92" spans="1:5" s="21" customFormat="1" ht="12" customHeight="1">
      <c r="A92" s="11" t="s">
        <v>220</v>
      </c>
      <c r="B92" s="6" t="s">
        <v>24</v>
      </c>
      <c r="C92" s="204"/>
      <c r="D92" s="204"/>
      <c r="E92" s="80"/>
    </row>
    <row r="93" spans="1:5" s="21" customFormat="1" ht="12" customHeight="1">
      <c r="A93" s="9" t="s">
        <v>221</v>
      </c>
      <c r="B93" s="5" t="s">
        <v>25</v>
      </c>
      <c r="C93" s="203"/>
      <c r="D93" s="203"/>
      <c r="E93" s="81"/>
    </row>
    <row r="94" spans="1:5" s="21" customFormat="1" ht="12" customHeight="1">
      <c r="A94" s="9" t="s">
        <v>222</v>
      </c>
      <c r="B94" s="5" t="s">
        <v>26</v>
      </c>
      <c r="C94" s="206"/>
      <c r="D94" s="206"/>
      <c r="E94" s="83"/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0</v>
      </c>
      <c r="D109" s="202">
        <f>+D110+D111+D112</f>
        <v>0</v>
      </c>
      <c r="E109" s="79">
        <f>+E110+E111+E112</f>
        <v>0</v>
      </c>
    </row>
    <row r="110" spans="1:5" s="21" customFormat="1" ht="12" customHeight="1">
      <c r="A110" s="10" t="s">
        <v>249</v>
      </c>
      <c r="B110" s="5" t="s">
        <v>29</v>
      </c>
      <c r="C110" s="205"/>
      <c r="D110" s="205"/>
      <c r="E110" s="82"/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0</v>
      </c>
      <c r="D121" s="201">
        <f>+D91+D109</f>
        <v>0</v>
      </c>
      <c r="E121" s="78">
        <f>+E91+E109</f>
        <v>0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0</v>
      </c>
      <c r="D131" s="585">
        <f>SUM(D121+D130)</f>
        <v>0</v>
      </c>
      <c r="E131" s="1113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36"/>
  <sheetViews>
    <sheetView topLeftCell="A3" zoomScaleSheetLayoutView="100" workbookViewId="0">
      <selection activeCell="H86" sqref="H86:H87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6" width="11" style="4" bestFit="1" customWidth="1"/>
    <col min="7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894</v>
      </c>
    </row>
    <row r="2" spans="1:5" s="40" customFormat="1" ht="25.5" customHeight="1">
      <c r="A2" s="376"/>
      <c r="B2" s="1239" t="s">
        <v>638</v>
      </c>
      <c r="C2" s="1240"/>
      <c r="D2" s="1243"/>
      <c r="E2" s="66" t="s">
        <v>631</v>
      </c>
    </row>
    <row r="3" spans="1:5" s="40" customFormat="1" ht="16.5" thickBot="1">
      <c r="A3" s="57"/>
      <c r="B3" s="1244" t="s">
        <v>538</v>
      </c>
      <c r="C3" s="1245"/>
      <c r="D3" s="1246"/>
      <c r="E3" s="67"/>
    </row>
    <row r="4" spans="1:5" s="41" customFormat="1" ht="15.95" customHeight="1" thickBot="1">
      <c r="A4" s="58"/>
      <c r="B4" s="58"/>
      <c r="C4" s="59"/>
      <c r="D4" s="59"/>
      <c r="E4" s="59" t="s">
        <v>674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4183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681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710">
        <v>4183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687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711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681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681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681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712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713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714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709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681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715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698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680"/>
    </row>
    <row r="64" spans="1:5" ht="60" hidden="1" customHeight="1">
      <c r="A64" s="439" t="s">
        <v>384</v>
      </c>
      <c r="B64" s="440" t="s">
        <v>383</v>
      </c>
      <c r="C64" s="444"/>
      <c r="D64" s="444"/>
      <c r="E64" s="681"/>
    </row>
    <row r="65" spans="1:5" ht="60" hidden="1" customHeight="1">
      <c r="A65" s="439" t="s">
        <v>385</v>
      </c>
      <c r="B65" s="440" t="s">
        <v>338</v>
      </c>
      <c r="C65" s="445"/>
      <c r="D65" s="445"/>
      <c r="E65" s="709"/>
    </row>
    <row r="66" spans="1:5" ht="60" hidden="1" customHeight="1">
      <c r="A66" s="483" t="s">
        <v>385</v>
      </c>
      <c r="B66" s="484" t="s">
        <v>386</v>
      </c>
      <c r="C66" s="485"/>
      <c r="D66" s="485"/>
      <c r="E66" s="715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672">
        <f>SUM(E8+E15+E22+E29+E40+E51+E57+E62)</f>
        <v>4183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685"/>
    </row>
    <row r="77" spans="1:5" ht="12" customHeight="1">
      <c r="A77" s="492" t="s">
        <v>392</v>
      </c>
      <c r="B77" s="443" t="s">
        <v>347</v>
      </c>
      <c r="C77" s="448">
        <f>SUM(C78:C79)</f>
        <v>1625739</v>
      </c>
      <c r="D77" s="448">
        <f>SUM(D78:D79)</f>
        <v>1625739</v>
      </c>
      <c r="E77" s="683">
        <f>SUM(E78:E79)</f>
        <v>1625739</v>
      </c>
    </row>
    <row r="78" spans="1:5" ht="12" customHeight="1">
      <c r="A78" s="439" t="s">
        <v>348</v>
      </c>
      <c r="B78" s="440" t="s">
        <v>349</v>
      </c>
      <c r="C78" s="543">
        <v>1625739</v>
      </c>
      <c r="D78" s="543">
        <v>1625739</v>
      </c>
      <c r="E78" s="543">
        <v>1625739</v>
      </c>
    </row>
    <row r="79" spans="1:5" ht="12" customHeight="1">
      <c r="A79" s="439" t="s">
        <v>350</v>
      </c>
      <c r="B79" s="440" t="s">
        <v>351</v>
      </c>
      <c r="C79" s="448"/>
      <c r="D79" s="543"/>
      <c r="E79" s="68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685"/>
    </row>
    <row r="81" spans="1:6" s="44" customFormat="1" ht="12" customHeight="1" thickBot="1">
      <c r="A81" s="581" t="s">
        <v>534</v>
      </c>
      <c r="B81" s="1011" t="s">
        <v>535</v>
      </c>
      <c r="C81" s="208">
        <v>33010659</v>
      </c>
      <c r="D81" s="208">
        <v>35557580</v>
      </c>
      <c r="E81" s="936">
        <v>34528189</v>
      </c>
    </row>
    <row r="82" spans="1:6" ht="12" customHeight="1" thickBot="1">
      <c r="A82" s="991" t="s">
        <v>393</v>
      </c>
      <c r="B82" s="995" t="s">
        <v>394</v>
      </c>
      <c r="C82" s="208">
        <f>SUM(C77+C80+C81)</f>
        <v>34636398</v>
      </c>
      <c r="D82" s="208">
        <f>SUM(D77+D80+D81)</f>
        <v>37183319</v>
      </c>
      <c r="E82" s="936">
        <f>SUM(E77+E80+E81)</f>
        <v>36153928</v>
      </c>
    </row>
    <row r="83" spans="1:6" ht="12" customHeight="1" thickBot="1">
      <c r="A83" s="991" t="s">
        <v>410</v>
      </c>
      <c r="B83" s="995" t="s">
        <v>395</v>
      </c>
      <c r="C83" s="208"/>
      <c r="D83" s="208"/>
      <c r="E83" s="936"/>
    </row>
    <row r="84" spans="1:6" ht="12" customHeight="1" thickBot="1">
      <c r="A84" s="991" t="s">
        <v>411</v>
      </c>
      <c r="B84" s="995" t="s">
        <v>396</v>
      </c>
      <c r="C84" s="208"/>
      <c r="D84" s="208"/>
      <c r="E84" s="676"/>
    </row>
    <row r="85" spans="1:6" ht="12" customHeight="1" thickBot="1">
      <c r="A85" s="991" t="s">
        <v>16</v>
      </c>
      <c r="B85" s="996" t="s">
        <v>389</v>
      </c>
      <c r="C85" s="208">
        <f>SUM(C82:C84)</f>
        <v>34636398</v>
      </c>
      <c r="D85" s="208">
        <f>SUM(D82:D84)</f>
        <v>37183319</v>
      </c>
      <c r="E85" s="676">
        <f>SUM(E82:E84)</f>
        <v>36153928</v>
      </c>
    </row>
    <row r="86" spans="1:6" ht="24.75" customHeight="1" thickBot="1">
      <c r="A86" s="991" t="s">
        <v>17</v>
      </c>
      <c r="B86" s="999" t="s">
        <v>412</v>
      </c>
      <c r="C86" s="1010">
        <f>SUM(C67+C85)</f>
        <v>34636398</v>
      </c>
      <c r="D86" s="1010">
        <f>SUM(D67+D85)</f>
        <v>37183319</v>
      </c>
      <c r="E86" s="1009">
        <f>SUM(E67+E85)</f>
        <v>36158111</v>
      </c>
    </row>
    <row r="87" spans="1:6">
      <c r="A87" s="146"/>
      <c r="B87" s="146"/>
      <c r="C87" s="147"/>
      <c r="D87" s="147"/>
      <c r="E87" s="147"/>
    </row>
    <row r="88" spans="1:6" ht="13.5" thickBot="1">
      <c r="A88" s="146"/>
      <c r="B88" s="146"/>
      <c r="C88" s="147"/>
      <c r="D88" s="147"/>
      <c r="E88" s="147"/>
    </row>
    <row r="89" spans="1:6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6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6" s="21" customFormat="1" ht="12" customHeight="1" thickBot="1">
      <c r="A91" s="14" t="s">
        <v>8</v>
      </c>
      <c r="B91" s="17" t="s">
        <v>268</v>
      </c>
      <c r="C91" s="201">
        <f>+C92+C93+C94+C95+C96</f>
        <v>34486398</v>
      </c>
      <c r="D91" s="201">
        <f>+D92+D93+D94+D95+D96</f>
        <v>36299020</v>
      </c>
      <c r="E91" s="78">
        <f>+E92+E93+E94+E95+E96</f>
        <v>34247034</v>
      </c>
    </row>
    <row r="92" spans="1:6" s="21" customFormat="1" ht="12" customHeight="1">
      <c r="A92" s="11" t="s">
        <v>220</v>
      </c>
      <c r="B92" s="6" t="s">
        <v>24</v>
      </c>
      <c r="C92" s="204">
        <v>29095960</v>
      </c>
      <c r="D92" s="204">
        <v>30916878</v>
      </c>
      <c r="E92" s="80">
        <v>29105444</v>
      </c>
      <c r="F92" s="1097"/>
    </row>
    <row r="93" spans="1:6" s="21" customFormat="1" ht="12" customHeight="1">
      <c r="A93" s="9" t="s">
        <v>221</v>
      </c>
      <c r="B93" s="5" t="s">
        <v>25</v>
      </c>
      <c r="C93" s="203">
        <v>4049949</v>
      </c>
      <c r="D93" s="203">
        <v>4032653</v>
      </c>
      <c r="E93" s="81">
        <v>3797166</v>
      </c>
      <c r="F93" s="1097"/>
    </row>
    <row r="94" spans="1:6" s="21" customFormat="1" ht="12" customHeight="1">
      <c r="A94" s="9" t="s">
        <v>222</v>
      </c>
      <c r="B94" s="5" t="s">
        <v>26</v>
      </c>
      <c r="C94" s="206">
        <v>1340489</v>
      </c>
      <c r="D94" s="206">
        <v>1349489</v>
      </c>
      <c r="E94" s="83">
        <v>1344424</v>
      </c>
    </row>
    <row r="95" spans="1:6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6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150000</v>
      </c>
      <c r="D109" s="202">
        <f>+D110+D111+D112</f>
        <v>884299</v>
      </c>
      <c r="E109" s="79">
        <f>+E110+E111+E112</f>
        <v>773420</v>
      </c>
    </row>
    <row r="110" spans="1:5" s="21" customFormat="1" ht="12" customHeight="1">
      <c r="A110" s="10" t="s">
        <v>249</v>
      </c>
      <c r="B110" s="5" t="s">
        <v>29</v>
      </c>
      <c r="C110" s="205">
        <v>150000</v>
      </c>
      <c r="D110" s="205">
        <v>884299</v>
      </c>
      <c r="E110" s="82">
        <v>773420</v>
      </c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34636398</v>
      </c>
      <c r="D121" s="201">
        <f>+D91+D109</f>
        <v>37183319</v>
      </c>
      <c r="E121" s="78">
        <f>+E91+E109</f>
        <v>35020454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34636398</v>
      </c>
      <c r="D131" s="585">
        <f>SUM(D121+D130)</f>
        <v>37183319</v>
      </c>
      <c r="E131" s="586">
        <f>SUM(E121+E130)</f>
        <v>35020454</v>
      </c>
    </row>
    <row r="133" spans="1:5" ht="13.5">
      <c r="A133" s="3"/>
      <c r="B133" s="850" t="s">
        <v>698</v>
      </c>
    </row>
    <row r="134" spans="1:5">
      <c r="A134" s="3"/>
      <c r="B134" s="846" t="s">
        <v>702</v>
      </c>
      <c r="C134" s="846"/>
      <c r="D134" s="846"/>
      <c r="E134" s="846">
        <v>5</v>
      </c>
    </row>
    <row r="135" spans="1:5">
      <c r="A135" s="3"/>
      <c r="B135" s="846" t="s">
        <v>700</v>
      </c>
      <c r="C135" s="846"/>
      <c r="D135" s="846"/>
      <c r="E135" s="846">
        <v>0</v>
      </c>
    </row>
    <row r="136" spans="1:5" s="849" customFormat="1">
      <c r="A136" s="847"/>
      <c r="B136" s="848" t="s">
        <v>697</v>
      </c>
      <c r="C136" s="848"/>
      <c r="D136" s="848"/>
      <c r="E136" s="848">
        <f>SUM(E134:E135)</f>
        <v>5</v>
      </c>
    </row>
  </sheetData>
  <mergeCells count="2">
    <mergeCell ref="B2:D2"/>
    <mergeCell ref="B3:D3"/>
  </mergeCells>
  <pageMargins left="0.7" right="0.7" top="0.75" bottom="0.75" header="0.3" footer="0.3"/>
  <pageSetup paperSize="9" scale="8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131"/>
  <sheetViews>
    <sheetView zoomScaleSheetLayoutView="100" workbookViewId="0">
      <selection activeCell="H110" sqref="H110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895</v>
      </c>
    </row>
    <row r="2" spans="1:5" s="40" customFormat="1" ht="25.5" customHeight="1">
      <c r="A2" s="376"/>
      <c r="B2" s="1239" t="s">
        <v>638</v>
      </c>
      <c r="C2" s="1240"/>
      <c r="D2" s="1243"/>
      <c r="E2" s="66" t="s">
        <v>631</v>
      </c>
    </row>
    <row r="3" spans="1:5" s="40" customFormat="1" ht="16.5" thickBot="1">
      <c r="A3" s="57"/>
      <c r="B3" s="1244" t="s">
        <v>540</v>
      </c>
      <c r="C3" s="1245"/>
      <c r="D3" s="1246"/>
      <c r="E3" s="67"/>
    </row>
    <row r="4" spans="1:5" s="41" customFormat="1" ht="15.95" customHeight="1" thickBot="1">
      <c r="A4" s="58"/>
      <c r="B4" s="58"/>
      <c r="C4" s="59"/>
      <c r="D4" s="59"/>
      <c r="E4" s="59" t="s">
        <v>657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4183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641</v>
      </c>
      <c r="B50" s="450" t="s">
        <v>323</v>
      </c>
      <c r="C50" s="464"/>
      <c r="D50" s="464"/>
      <c r="E50" s="710">
        <v>4183</v>
      </c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672">
        <f>SUM(E8+E15+E22+E29+E40+E51+E57+E62)</f>
        <v>4183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680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681"/>
    </row>
    <row r="70" spans="1:5" ht="12" hidden="1" customHeight="1">
      <c r="A70" s="439" t="s">
        <v>342</v>
      </c>
      <c r="B70" s="440" t="s">
        <v>343</v>
      </c>
      <c r="C70" s="444"/>
      <c r="D70" s="444"/>
      <c r="E70" s="681"/>
    </row>
    <row r="71" spans="1:5" ht="12" hidden="1" customHeight="1">
      <c r="A71" s="439" t="s">
        <v>344</v>
      </c>
      <c r="B71" s="447" t="s">
        <v>345</v>
      </c>
      <c r="C71" s="446"/>
      <c r="D71" s="446"/>
      <c r="E71" s="682"/>
    </row>
    <row r="72" spans="1:5" ht="12" hidden="1" customHeight="1">
      <c r="A72" s="492" t="s">
        <v>391</v>
      </c>
      <c r="B72" s="443" t="s">
        <v>346</v>
      </c>
      <c r="C72" s="448"/>
      <c r="D72" s="448"/>
      <c r="E72" s="683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683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684"/>
    </row>
    <row r="75" spans="1:5" ht="12" hidden="1" customHeight="1">
      <c r="A75" s="439" t="s">
        <v>350</v>
      </c>
      <c r="B75" s="440" t="s">
        <v>351</v>
      </c>
      <c r="C75" s="448"/>
      <c r="D75" s="543"/>
      <c r="E75" s="68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685"/>
    </row>
    <row r="77" spans="1:5" ht="12" customHeight="1">
      <c r="A77" s="492" t="s">
        <v>392</v>
      </c>
      <c r="B77" s="443" t="s">
        <v>347</v>
      </c>
      <c r="C77" s="448">
        <f>SUM(C78:C79)</f>
        <v>1625739</v>
      </c>
      <c r="D77" s="448">
        <f>SUM(D78:D79)</f>
        <v>1625739</v>
      </c>
      <c r="E77" s="683">
        <f>SUM(E78:E79)</f>
        <v>1625739</v>
      </c>
    </row>
    <row r="78" spans="1:5" ht="12" customHeight="1">
      <c r="A78" s="439" t="s">
        <v>348</v>
      </c>
      <c r="B78" s="440" t="s">
        <v>349</v>
      </c>
      <c r="C78" s="543">
        <v>1625739</v>
      </c>
      <c r="D78" s="543">
        <v>1625739</v>
      </c>
      <c r="E78" s="543">
        <v>1625739</v>
      </c>
    </row>
    <row r="79" spans="1:5" ht="12" customHeight="1">
      <c r="A79" s="439" t="s">
        <v>350</v>
      </c>
      <c r="B79" s="440" t="s">
        <v>351</v>
      </c>
      <c r="C79" s="448"/>
      <c r="D79" s="543"/>
      <c r="E79" s="68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685"/>
    </row>
    <row r="81" spans="1:5" s="44" customFormat="1" ht="12" customHeight="1" thickBot="1">
      <c r="A81" s="581" t="s">
        <v>534</v>
      </c>
      <c r="B81" s="1011" t="s">
        <v>535</v>
      </c>
      <c r="C81" s="208">
        <v>33010659</v>
      </c>
      <c r="D81" s="208">
        <v>35557580</v>
      </c>
      <c r="E81" s="936">
        <v>34528189</v>
      </c>
    </row>
    <row r="82" spans="1:5" ht="12" customHeight="1" thickBot="1">
      <c r="A82" s="991" t="s">
        <v>393</v>
      </c>
      <c r="B82" s="995" t="s">
        <v>394</v>
      </c>
      <c r="C82" s="208">
        <f>SUM(C77+C80+C81)</f>
        <v>34636398</v>
      </c>
      <c r="D82" s="208">
        <f>SUM(D77+D80+D81)</f>
        <v>37183319</v>
      </c>
      <c r="E82" s="936">
        <f>SUM(E77+E80+E81)</f>
        <v>36153928</v>
      </c>
    </row>
    <row r="83" spans="1:5" ht="12" customHeight="1" thickBot="1">
      <c r="A83" s="991" t="s">
        <v>410</v>
      </c>
      <c r="B83" s="995" t="s">
        <v>395</v>
      </c>
      <c r="C83" s="208"/>
      <c r="D83" s="208"/>
      <c r="E83" s="936"/>
    </row>
    <row r="84" spans="1:5" ht="12" customHeight="1" thickBot="1">
      <c r="A84" s="991" t="s">
        <v>411</v>
      </c>
      <c r="B84" s="995" t="s">
        <v>396</v>
      </c>
      <c r="C84" s="208"/>
      <c r="D84" s="208"/>
      <c r="E84" s="676"/>
    </row>
    <row r="85" spans="1:5" ht="12" customHeight="1" thickBot="1">
      <c r="A85" s="991" t="s">
        <v>16</v>
      </c>
      <c r="B85" s="996" t="s">
        <v>389</v>
      </c>
      <c r="C85" s="208">
        <f>SUM(C82:C84)</f>
        <v>34636398</v>
      </c>
      <c r="D85" s="208">
        <f>SUM(D82:D84)</f>
        <v>37183319</v>
      </c>
      <c r="E85" s="676">
        <f>SUM(E82:E84)</f>
        <v>36153928</v>
      </c>
    </row>
    <row r="86" spans="1:5" ht="24.75" customHeight="1" thickBot="1">
      <c r="A86" s="991" t="s">
        <v>17</v>
      </c>
      <c r="B86" s="999" t="s">
        <v>412</v>
      </c>
      <c r="C86" s="1010">
        <f>SUM(C67+C85)</f>
        <v>34636398</v>
      </c>
      <c r="D86" s="1010">
        <f>SUM(D67+D85)</f>
        <v>37183319</v>
      </c>
      <c r="E86" s="1009">
        <f>SUM(E67+E85)</f>
        <v>36158111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34486398</v>
      </c>
      <c r="D91" s="201">
        <f>+D92+D93+D94+D95+D96</f>
        <v>36299020</v>
      </c>
      <c r="E91" s="78">
        <f>+E92+E93+E94+E95+E96</f>
        <v>34247034</v>
      </c>
    </row>
    <row r="92" spans="1:5" s="21" customFormat="1" ht="12" customHeight="1">
      <c r="A92" s="11" t="s">
        <v>220</v>
      </c>
      <c r="B92" s="6" t="s">
        <v>24</v>
      </c>
      <c r="C92" s="204">
        <v>29095960</v>
      </c>
      <c r="D92" s="204">
        <v>30916878</v>
      </c>
      <c r="E92" s="80">
        <v>29105444</v>
      </c>
    </row>
    <row r="93" spans="1:5" s="21" customFormat="1" ht="12" customHeight="1">
      <c r="A93" s="9" t="s">
        <v>221</v>
      </c>
      <c r="B93" s="5" t="s">
        <v>25</v>
      </c>
      <c r="C93" s="203">
        <v>4049949</v>
      </c>
      <c r="D93" s="203">
        <v>4032653</v>
      </c>
      <c r="E93" s="81">
        <v>3797166</v>
      </c>
    </row>
    <row r="94" spans="1:5" s="21" customFormat="1" ht="12" customHeight="1">
      <c r="A94" s="9" t="s">
        <v>222</v>
      </c>
      <c r="B94" s="5" t="s">
        <v>26</v>
      </c>
      <c r="C94" s="206">
        <v>1340489</v>
      </c>
      <c r="D94" s="206">
        <v>1349489</v>
      </c>
      <c r="E94" s="83">
        <v>1344424</v>
      </c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150000</v>
      </c>
      <c r="D109" s="202">
        <f>+D110+D111+D112</f>
        <v>884299</v>
      </c>
      <c r="E109" s="79">
        <f>+E110+E111+E112</f>
        <v>773420</v>
      </c>
    </row>
    <row r="110" spans="1:5" s="21" customFormat="1" ht="12" customHeight="1">
      <c r="A110" s="10" t="s">
        <v>249</v>
      </c>
      <c r="B110" s="5" t="s">
        <v>29</v>
      </c>
      <c r="C110" s="205">
        <v>150000</v>
      </c>
      <c r="D110" s="205">
        <v>884299</v>
      </c>
      <c r="E110" s="82">
        <v>773420</v>
      </c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34636398</v>
      </c>
      <c r="D121" s="201">
        <f>+D91+D109</f>
        <v>37183319</v>
      </c>
      <c r="E121" s="78">
        <f>+E91+E109</f>
        <v>35020454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34636398</v>
      </c>
      <c r="D131" s="585">
        <f>SUM(D121+D130)</f>
        <v>37183319</v>
      </c>
      <c r="E131" s="586">
        <f>SUM(E121+E130)</f>
        <v>35020454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J89" sqref="J89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896</v>
      </c>
    </row>
    <row r="2" spans="1:5" s="40" customFormat="1" ht="25.5" customHeight="1">
      <c r="A2" s="376"/>
      <c r="B2" s="1239" t="s">
        <v>638</v>
      </c>
      <c r="C2" s="1240"/>
      <c r="D2" s="1243"/>
      <c r="E2" s="66" t="s">
        <v>631</v>
      </c>
    </row>
    <row r="3" spans="1:5" s="40" customFormat="1" ht="16.5" thickBot="1">
      <c r="A3" s="57"/>
      <c r="B3" s="1244" t="s">
        <v>542</v>
      </c>
      <c r="C3" s="1245"/>
      <c r="D3" s="1246"/>
      <c r="E3" s="67"/>
    </row>
    <row r="4" spans="1:5" s="41" customFormat="1" ht="15.95" customHeight="1" thickBot="1">
      <c r="A4" s="58"/>
      <c r="B4" s="670" t="s">
        <v>612</v>
      </c>
      <c r="C4" s="59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580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548"/>
    </row>
    <row r="77" spans="1:5" ht="12" customHeight="1">
      <c r="A77" s="492" t="s">
        <v>392</v>
      </c>
      <c r="B77" s="443" t="s">
        <v>347</v>
      </c>
      <c r="C77" s="448">
        <f>SUM(C78:C79)</f>
        <v>0</v>
      </c>
      <c r="D77" s="448">
        <f>SUM(D78:D79)</f>
        <v>0</v>
      </c>
      <c r="E77" s="524">
        <f>SUM(E78:E79)</f>
        <v>0</v>
      </c>
    </row>
    <row r="78" spans="1:5" ht="12" customHeight="1">
      <c r="A78" s="439" t="s">
        <v>348</v>
      </c>
      <c r="B78" s="440" t="s">
        <v>349</v>
      </c>
      <c r="C78" s="448"/>
      <c r="D78" s="543"/>
      <c r="E78" s="544"/>
    </row>
    <row r="79" spans="1:5" ht="12" customHeight="1">
      <c r="A79" s="439" t="s">
        <v>350</v>
      </c>
      <c r="B79" s="440" t="s">
        <v>351</v>
      </c>
      <c r="C79" s="448"/>
      <c r="D79" s="543"/>
      <c r="E79" s="54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548"/>
    </row>
    <row r="81" spans="1:5" s="44" customFormat="1" ht="12" customHeight="1" thickBot="1">
      <c r="A81" s="581" t="s">
        <v>534</v>
      </c>
      <c r="B81" s="582" t="s">
        <v>535</v>
      </c>
      <c r="C81" s="497"/>
      <c r="D81" s="208"/>
      <c r="E81" s="88"/>
    </row>
    <row r="82" spans="1:5" ht="12" customHeight="1" thickBot="1">
      <c r="A82" s="494" t="s">
        <v>393</v>
      </c>
      <c r="B82" s="495" t="s">
        <v>394</v>
      </c>
      <c r="C82" s="497">
        <f>SUM(C77+C80+C81)</f>
        <v>0</v>
      </c>
      <c r="D82" s="497">
        <f>SUM(D77+D80+D81)</f>
        <v>0</v>
      </c>
      <c r="E82" s="497">
        <f>SUM(E77+E80+E81)</f>
        <v>0</v>
      </c>
    </row>
    <row r="83" spans="1:5" ht="12" customHeight="1" thickBot="1">
      <c r="A83" s="494" t="s">
        <v>410</v>
      </c>
      <c r="B83" s="495" t="s">
        <v>395</v>
      </c>
      <c r="C83" s="497"/>
      <c r="D83" s="208"/>
      <c r="E83" s="88"/>
    </row>
    <row r="84" spans="1:5" ht="12" customHeight="1" thickBot="1">
      <c r="A84" s="494" t="s">
        <v>411</v>
      </c>
      <c r="B84" s="495" t="s">
        <v>396</v>
      </c>
      <c r="C84" s="497"/>
      <c r="D84" s="208"/>
      <c r="E84" s="88"/>
    </row>
    <row r="85" spans="1:5" ht="12" customHeight="1" thickBot="1">
      <c r="A85" s="494" t="s">
        <v>16</v>
      </c>
      <c r="B85" s="525" t="s">
        <v>389</v>
      </c>
      <c r="C85" s="497">
        <f>SUM(C82:C84)</f>
        <v>0</v>
      </c>
      <c r="D85" s="497">
        <f>SUM(D82:D84)</f>
        <v>0</v>
      </c>
      <c r="E85" s="496">
        <f>SUM(E82:E84)</f>
        <v>0</v>
      </c>
    </row>
    <row r="86" spans="1:5" ht="24.75" customHeight="1" thickBot="1">
      <c r="A86" s="494" t="s">
        <v>17</v>
      </c>
      <c r="B86" s="501" t="s">
        <v>412</v>
      </c>
      <c r="C86" s="583">
        <f>SUM(C67+C85)</f>
        <v>0</v>
      </c>
      <c r="D86" s="583">
        <f>SUM(D67+D85)</f>
        <v>0</v>
      </c>
      <c r="E86" s="1113">
        <f>SUM(E67+E85)</f>
        <v>0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0</v>
      </c>
      <c r="D91" s="201">
        <f>+D92+D93+D94+D95+D96</f>
        <v>0</v>
      </c>
      <c r="E91" s="78">
        <f>+E92+E93+E94+E95+E96</f>
        <v>0</v>
      </c>
    </row>
    <row r="92" spans="1:5" s="21" customFormat="1" ht="12" customHeight="1">
      <c r="A92" s="11" t="s">
        <v>220</v>
      </c>
      <c r="B92" s="6" t="s">
        <v>24</v>
      </c>
      <c r="C92" s="204"/>
      <c r="D92" s="204"/>
      <c r="E92" s="80"/>
    </row>
    <row r="93" spans="1:5" s="21" customFormat="1" ht="12" customHeight="1">
      <c r="A93" s="9" t="s">
        <v>221</v>
      </c>
      <c r="B93" s="5" t="s">
        <v>25</v>
      </c>
      <c r="C93" s="203"/>
      <c r="D93" s="203"/>
      <c r="E93" s="81"/>
    </row>
    <row r="94" spans="1:5" s="21" customFormat="1" ht="12" customHeight="1">
      <c r="A94" s="9" t="s">
        <v>222</v>
      </c>
      <c r="B94" s="5" t="s">
        <v>26</v>
      </c>
      <c r="C94" s="206"/>
      <c r="D94" s="206"/>
      <c r="E94" s="83"/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0</v>
      </c>
      <c r="D109" s="202">
        <f>+D110+D111+D112</f>
        <v>0</v>
      </c>
      <c r="E109" s="79">
        <f>+E110+E111+E112</f>
        <v>0</v>
      </c>
    </row>
    <row r="110" spans="1:5" s="21" customFormat="1" ht="12" customHeight="1">
      <c r="A110" s="10" t="s">
        <v>249</v>
      </c>
      <c r="B110" s="5" t="s">
        <v>29</v>
      </c>
      <c r="C110" s="205"/>
      <c r="D110" s="205"/>
      <c r="E110" s="82"/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0</v>
      </c>
      <c r="D121" s="201">
        <f>+D91+D109</f>
        <v>0</v>
      </c>
      <c r="E121" s="78">
        <f>+E91+E109</f>
        <v>0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0</v>
      </c>
      <c r="D131" s="585">
        <f>SUM(D121+D130)</f>
        <v>0</v>
      </c>
      <c r="E131" s="1113">
        <f>SUM(E112+E130)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J51" sqref="J51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55"/>
      <c r="B1" s="65"/>
      <c r="C1" s="64"/>
      <c r="D1" s="64"/>
      <c r="E1" s="64" t="s">
        <v>897</v>
      </c>
    </row>
    <row r="2" spans="1:5" s="40" customFormat="1" ht="25.5" customHeight="1">
      <c r="A2" s="376"/>
      <c r="B2" s="1239" t="s">
        <v>638</v>
      </c>
      <c r="C2" s="1240"/>
      <c r="D2" s="1243"/>
      <c r="E2" s="66" t="s">
        <v>631</v>
      </c>
    </row>
    <row r="3" spans="1:5" s="40" customFormat="1" ht="16.5" thickBot="1">
      <c r="A3" s="57"/>
      <c r="B3" s="1244" t="s">
        <v>604</v>
      </c>
      <c r="C3" s="1245"/>
      <c r="D3" s="1246"/>
      <c r="E3" s="67"/>
    </row>
    <row r="4" spans="1:5" s="41" customFormat="1" ht="15.95" customHeight="1" thickBot="1">
      <c r="A4" s="58"/>
      <c r="B4" s="670" t="s">
        <v>612</v>
      </c>
      <c r="C4" s="59"/>
      <c r="D4" s="59"/>
      <c r="E4" s="59" t="s">
        <v>656</v>
      </c>
    </row>
    <row r="5" spans="1:5" ht="24.75" thickBot="1">
      <c r="A5" s="377"/>
      <c r="B5" s="60" t="s">
        <v>122</v>
      </c>
      <c r="C5" s="200" t="s">
        <v>5</v>
      </c>
      <c r="D5" s="200" t="s">
        <v>6</v>
      </c>
      <c r="E5" s="61" t="s">
        <v>7</v>
      </c>
    </row>
    <row r="6" spans="1:5" s="32" customFormat="1" ht="12.95" customHeight="1" thickBot="1">
      <c r="A6" s="53">
        <v>1</v>
      </c>
      <c r="B6" s="53">
        <v>2</v>
      </c>
      <c r="C6" s="53">
        <v>3</v>
      </c>
      <c r="D6" s="220">
        <v>4</v>
      </c>
      <c r="E6" s="219">
        <v>5</v>
      </c>
    </row>
    <row r="7" spans="1:5" s="32" customFormat="1" ht="12" customHeight="1" thickBot="1">
      <c r="A7" s="460" t="s">
        <v>8</v>
      </c>
      <c r="B7" s="549" t="s">
        <v>443</v>
      </c>
      <c r="C7" s="540">
        <f>SUM(C15+C8)</f>
        <v>0</v>
      </c>
      <c r="D7" s="540">
        <f>SUM(D15+D8)</f>
        <v>0</v>
      </c>
      <c r="E7" s="540">
        <f>SUM(E15+E8)</f>
        <v>0</v>
      </c>
    </row>
    <row r="8" spans="1:5" s="42" customFormat="1" ht="12" customHeight="1" thickBot="1">
      <c r="A8" s="538" t="s">
        <v>444</v>
      </c>
      <c r="B8" s="463" t="s">
        <v>353</v>
      </c>
      <c r="C8" s="459">
        <f>SUM(C9:C14)</f>
        <v>0</v>
      </c>
      <c r="D8" s="459">
        <f>SUM(D9:D14)</f>
        <v>0</v>
      </c>
      <c r="E8" s="502">
        <f>SUM(E9:E14)</f>
        <v>0</v>
      </c>
    </row>
    <row r="9" spans="1:5" s="43" customFormat="1" ht="12" hidden="1" customHeight="1">
      <c r="A9" s="436" t="s">
        <v>272</v>
      </c>
      <c r="B9" s="437" t="s">
        <v>273</v>
      </c>
      <c r="C9" s="534"/>
      <c r="D9" s="534"/>
      <c r="E9" s="535"/>
    </row>
    <row r="10" spans="1:5" s="43" customFormat="1" ht="12" hidden="1" customHeight="1">
      <c r="A10" s="439" t="s">
        <v>274</v>
      </c>
      <c r="B10" s="440" t="s">
        <v>354</v>
      </c>
      <c r="C10" s="441"/>
      <c r="D10" s="441"/>
      <c r="E10" s="504"/>
    </row>
    <row r="11" spans="1:5" s="43" customFormat="1" ht="12" hidden="1" customHeight="1">
      <c r="A11" s="439" t="s">
        <v>275</v>
      </c>
      <c r="B11" s="440" t="s">
        <v>276</v>
      </c>
      <c r="C11" s="441"/>
      <c r="D11" s="441"/>
      <c r="E11" s="504"/>
    </row>
    <row r="12" spans="1:5" s="43" customFormat="1" ht="12" hidden="1" customHeight="1">
      <c r="A12" s="439" t="s">
        <v>277</v>
      </c>
      <c r="B12" s="440" t="s">
        <v>278</v>
      </c>
      <c r="C12" s="441"/>
      <c r="D12" s="441"/>
      <c r="E12" s="504"/>
    </row>
    <row r="13" spans="1:5" s="42" customFormat="1" ht="12" hidden="1" customHeight="1">
      <c r="A13" s="439" t="s">
        <v>279</v>
      </c>
      <c r="B13" s="440" t="s">
        <v>355</v>
      </c>
      <c r="C13" s="441"/>
      <c r="D13" s="441"/>
      <c r="E13" s="504"/>
    </row>
    <row r="14" spans="1:5" s="42" customFormat="1" ht="12" hidden="1" customHeight="1">
      <c r="A14" s="449" t="s">
        <v>280</v>
      </c>
      <c r="B14" s="450" t="s">
        <v>356</v>
      </c>
      <c r="C14" s="451"/>
      <c r="D14" s="536"/>
      <c r="E14" s="537"/>
    </row>
    <row r="15" spans="1:5" s="42" customFormat="1" ht="12" customHeight="1" thickBot="1">
      <c r="A15" s="539" t="s">
        <v>445</v>
      </c>
      <c r="B15" s="456" t="s">
        <v>361</v>
      </c>
      <c r="C15" s="457">
        <f>SUM(C16:C20)</f>
        <v>0</v>
      </c>
      <c r="D15" s="457">
        <f>SUM(D16:D20)</f>
        <v>0</v>
      </c>
      <c r="E15" s="506">
        <f>SUM(E16:E20)</f>
        <v>0</v>
      </c>
    </row>
    <row r="16" spans="1:5" s="42" customFormat="1" ht="12" customHeight="1">
      <c r="A16" s="452" t="s">
        <v>281</v>
      </c>
      <c r="B16" s="453" t="s">
        <v>282</v>
      </c>
      <c r="C16" s="454"/>
      <c r="D16" s="454"/>
      <c r="E16" s="507"/>
    </row>
    <row r="17" spans="1:5" s="42" customFormat="1" ht="12" customHeight="1">
      <c r="A17" s="439" t="s">
        <v>283</v>
      </c>
      <c r="B17" s="440" t="s">
        <v>357</v>
      </c>
      <c r="C17" s="441"/>
      <c r="D17" s="441"/>
      <c r="E17" s="504"/>
    </row>
    <row r="18" spans="1:5" s="42" customFormat="1" ht="12" customHeight="1">
      <c r="A18" s="439" t="s">
        <v>284</v>
      </c>
      <c r="B18" s="571" t="s">
        <v>358</v>
      </c>
      <c r="C18" s="441"/>
      <c r="D18" s="441"/>
      <c r="E18" s="504"/>
    </row>
    <row r="19" spans="1:5" s="42" customFormat="1" ht="12" customHeight="1">
      <c r="A19" s="439" t="s">
        <v>285</v>
      </c>
      <c r="B19" s="571" t="s">
        <v>359</v>
      </c>
      <c r="C19" s="441"/>
      <c r="D19" s="441"/>
      <c r="E19" s="504"/>
    </row>
    <row r="20" spans="1:5" s="43" customFormat="1" ht="12" customHeight="1" thickBot="1">
      <c r="A20" s="439" t="s">
        <v>286</v>
      </c>
      <c r="B20" s="440" t="s">
        <v>360</v>
      </c>
      <c r="C20" s="441"/>
      <c r="D20" s="441"/>
      <c r="E20" s="504"/>
    </row>
    <row r="21" spans="1:5" s="43" customFormat="1" ht="60" hidden="1" customHeight="1">
      <c r="A21" s="488" t="s">
        <v>286</v>
      </c>
      <c r="B21" s="489" t="s">
        <v>418</v>
      </c>
      <c r="C21" s="490"/>
      <c r="D21" s="490"/>
      <c r="E21" s="508">
        <v>19249</v>
      </c>
    </row>
    <row r="22" spans="1:5" s="43" customFormat="1" ht="12" customHeight="1" thickBot="1">
      <c r="A22" s="455" t="s">
        <v>10</v>
      </c>
      <c r="B22" s="466" t="s">
        <v>362</v>
      </c>
      <c r="C22" s="457">
        <f>SUM(C23:C27)</f>
        <v>0</v>
      </c>
      <c r="D22" s="457">
        <f>SUM(D23:D27)</f>
        <v>0</v>
      </c>
      <c r="E22" s="506">
        <f>SUM(E23:E27)</f>
        <v>0</v>
      </c>
    </row>
    <row r="23" spans="1:5" s="42" customFormat="1" ht="12" hidden="1" customHeight="1">
      <c r="A23" s="452" t="s">
        <v>287</v>
      </c>
      <c r="B23" s="453" t="s">
        <v>288</v>
      </c>
      <c r="C23" s="465"/>
      <c r="D23" s="477"/>
      <c r="E23" s="517"/>
    </row>
    <row r="24" spans="1:5" s="43" customFormat="1" ht="12" hidden="1" customHeight="1">
      <c r="A24" s="439" t="s">
        <v>289</v>
      </c>
      <c r="B24" s="440" t="s">
        <v>363</v>
      </c>
      <c r="C24" s="442"/>
      <c r="D24" s="442"/>
      <c r="E24" s="510"/>
    </row>
    <row r="25" spans="1:5" s="43" customFormat="1" ht="12" hidden="1" customHeight="1">
      <c r="A25" s="439" t="s">
        <v>290</v>
      </c>
      <c r="B25" s="571" t="s">
        <v>364</v>
      </c>
      <c r="C25" s="441"/>
      <c r="D25" s="441"/>
      <c r="E25" s="504"/>
    </row>
    <row r="26" spans="1:5" s="43" customFormat="1" ht="12" hidden="1" customHeight="1">
      <c r="A26" s="449" t="s">
        <v>291</v>
      </c>
      <c r="B26" s="572" t="s">
        <v>365</v>
      </c>
      <c r="C26" s="464"/>
      <c r="D26" s="464"/>
      <c r="E26" s="511"/>
    </row>
    <row r="27" spans="1:5" s="43" customFormat="1" ht="12" hidden="1" customHeight="1">
      <c r="A27" s="487" t="s">
        <v>292</v>
      </c>
      <c r="B27" s="486" t="s">
        <v>366</v>
      </c>
      <c r="C27" s="203"/>
      <c r="D27" s="203"/>
      <c r="E27" s="81"/>
    </row>
    <row r="28" spans="1:5" s="43" customFormat="1" ht="60" hidden="1" customHeight="1">
      <c r="A28" s="488" t="s">
        <v>292</v>
      </c>
      <c r="B28" s="489" t="s">
        <v>418</v>
      </c>
      <c r="C28" s="490"/>
      <c r="D28" s="490"/>
      <c r="E28" s="508">
        <v>128054</v>
      </c>
    </row>
    <row r="29" spans="1:5" s="43" customFormat="1" ht="12" customHeight="1" thickBot="1">
      <c r="A29" s="455" t="s">
        <v>11</v>
      </c>
      <c r="B29" s="466" t="s">
        <v>373</v>
      </c>
      <c r="C29" s="457">
        <f>SUM(C31+C33+C39)</f>
        <v>0</v>
      </c>
      <c r="D29" s="457">
        <f>SUM(D31+D33+D39)</f>
        <v>0</v>
      </c>
      <c r="E29" s="506">
        <f>SUM(E31+E33+E39)</f>
        <v>0</v>
      </c>
    </row>
    <row r="30" spans="1:5" s="43" customFormat="1" ht="12" hidden="1" customHeight="1">
      <c r="A30" s="452" t="s">
        <v>293</v>
      </c>
      <c r="B30" s="453" t="s">
        <v>294</v>
      </c>
      <c r="C30" s="454">
        <f>SUM(C35+C32)</f>
        <v>0</v>
      </c>
      <c r="D30" s="454">
        <f>SUM(D35+D32)</f>
        <v>0</v>
      </c>
      <c r="E30" s="507">
        <f>SUM(E35+E32)</f>
        <v>0</v>
      </c>
    </row>
    <row r="31" spans="1:5" s="43" customFormat="1" ht="12" hidden="1" customHeight="1">
      <c r="A31" s="439" t="s">
        <v>295</v>
      </c>
      <c r="B31" s="440" t="s">
        <v>296</v>
      </c>
      <c r="C31" s="541">
        <f>SUM(C32)</f>
        <v>0</v>
      </c>
      <c r="D31" s="541">
        <f>SUM(D32)</f>
        <v>0</v>
      </c>
      <c r="E31" s="542">
        <f>SUM(E32)</f>
        <v>0</v>
      </c>
    </row>
    <row r="32" spans="1:5" s="43" customFormat="1" ht="12" hidden="1" customHeight="1">
      <c r="A32" s="467" t="s">
        <v>295</v>
      </c>
      <c r="B32" s="468" t="s">
        <v>367</v>
      </c>
      <c r="C32" s="469"/>
      <c r="D32" s="469"/>
      <c r="E32" s="513"/>
    </row>
    <row r="33" spans="1:5" s="43" customFormat="1" ht="12" hidden="1" customHeight="1">
      <c r="A33" s="439" t="s">
        <v>370</v>
      </c>
      <c r="B33" s="471" t="s">
        <v>371</v>
      </c>
      <c r="C33" s="541">
        <f>SUM(C37+C36+C34)</f>
        <v>0</v>
      </c>
      <c r="D33" s="541">
        <f>SUM(D37+D36+D34)</f>
        <v>0</v>
      </c>
      <c r="E33" s="542">
        <f>SUM(E37+E36+E34)</f>
        <v>0</v>
      </c>
    </row>
    <row r="34" spans="1:5" s="43" customFormat="1" ht="12" hidden="1" customHeight="1">
      <c r="A34" s="439" t="s">
        <v>297</v>
      </c>
      <c r="B34" s="472" t="s">
        <v>372</v>
      </c>
      <c r="C34" s="444">
        <f>SUM(C35)</f>
        <v>0</v>
      </c>
      <c r="D34" s="444">
        <f>SUM(D35)</f>
        <v>0</v>
      </c>
      <c r="E34" s="512">
        <f>SUM(E35)</f>
        <v>0</v>
      </c>
    </row>
    <row r="35" spans="1:5" s="43" customFormat="1" ht="12" hidden="1" customHeight="1">
      <c r="A35" s="467" t="s">
        <v>297</v>
      </c>
      <c r="B35" s="473" t="s">
        <v>368</v>
      </c>
      <c r="C35" s="469"/>
      <c r="D35" s="469"/>
      <c r="E35" s="513"/>
    </row>
    <row r="36" spans="1:5" s="43" customFormat="1" ht="12" hidden="1" customHeight="1">
      <c r="A36" s="439" t="s">
        <v>298</v>
      </c>
      <c r="B36" s="474" t="s">
        <v>299</v>
      </c>
      <c r="C36" s="442"/>
      <c r="D36" s="442"/>
      <c r="E36" s="510"/>
    </row>
    <row r="37" spans="1:5" s="43" customFormat="1" ht="12" hidden="1" customHeight="1">
      <c r="A37" s="439" t="s">
        <v>300</v>
      </c>
      <c r="B37" s="474" t="s">
        <v>301</v>
      </c>
      <c r="C37" s="446">
        <f>SUM(C38)</f>
        <v>0</v>
      </c>
      <c r="D37" s="446">
        <f>SUM(D38)</f>
        <v>0</v>
      </c>
      <c r="E37" s="523">
        <f>SUM(E38)</f>
        <v>0</v>
      </c>
    </row>
    <row r="38" spans="1:5" s="43" customFormat="1" ht="12" hidden="1" customHeight="1">
      <c r="A38" s="467" t="s">
        <v>300</v>
      </c>
      <c r="B38" s="475" t="s">
        <v>369</v>
      </c>
      <c r="C38" s="445"/>
      <c r="D38" s="445"/>
      <c r="E38" s="514"/>
    </row>
    <row r="39" spans="1:5" s="43" customFormat="1" ht="12" hidden="1" customHeight="1">
      <c r="A39" s="449" t="s">
        <v>302</v>
      </c>
      <c r="B39" s="450" t="s">
        <v>303</v>
      </c>
      <c r="C39" s="480"/>
      <c r="D39" s="480"/>
      <c r="E39" s="519"/>
    </row>
    <row r="40" spans="1:5" s="43" customFormat="1" ht="12" customHeight="1" thickBot="1">
      <c r="A40" s="455" t="s">
        <v>12</v>
      </c>
      <c r="B40" s="466" t="s">
        <v>374</v>
      </c>
      <c r="C40" s="478">
        <f>SUM(C41:C50)</f>
        <v>0</v>
      </c>
      <c r="D40" s="478">
        <f>SUM(D41:D50)</f>
        <v>0</v>
      </c>
      <c r="E40" s="516">
        <f>SUM(E41:E50)</f>
        <v>0</v>
      </c>
    </row>
    <row r="41" spans="1:5" s="43" customFormat="1" ht="12" customHeight="1">
      <c r="A41" s="452" t="s">
        <v>304</v>
      </c>
      <c r="B41" s="453" t="s">
        <v>305</v>
      </c>
      <c r="C41" s="477"/>
      <c r="D41" s="477"/>
      <c r="E41" s="517"/>
    </row>
    <row r="42" spans="1:5" s="43" customFormat="1" ht="12" customHeight="1">
      <c r="A42" s="439" t="s">
        <v>306</v>
      </c>
      <c r="B42" s="440" t="s">
        <v>307</v>
      </c>
      <c r="C42" s="444"/>
      <c r="D42" s="444"/>
      <c r="E42" s="512"/>
    </row>
    <row r="43" spans="1:5" s="43" customFormat="1" ht="12" customHeight="1">
      <c r="A43" s="439" t="s">
        <v>308</v>
      </c>
      <c r="B43" s="440" t="s">
        <v>309</v>
      </c>
      <c r="C43" s="444"/>
      <c r="D43" s="444"/>
      <c r="E43" s="512"/>
    </row>
    <row r="44" spans="1:5" s="43" customFormat="1" ht="12" customHeight="1">
      <c r="A44" s="439" t="s">
        <v>310</v>
      </c>
      <c r="B44" s="440" t="s">
        <v>311</v>
      </c>
      <c r="C44" s="445"/>
      <c r="D44" s="445"/>
      <c r="E44" s="514"/>
    </row>
    <row r="45" spans="1:5" s="42" customFormat="1" ht="12" customHeight="1">
      <c r="A45" s="439" t="s">
        <v>312</v>
      </c>
      <c r="B45" s="440" t="s">
        <v>313</v>
      </c>
      <c r="C45" s="444"/>
      <c r="D45" s="444"/>
      <c r="E45" s="512"/>
    </row>
    <row r="46" spans="1:5" s="43" customFormat="1" ht="12" customHeight="1">
      <c r="A46" s="439" t="s">
        <v>314</v>
      </c>
      <c r="B46" s="440" t="s">
        <v>315</v>
      </c>
      <c r="C46" s="444"/>
      <c r="D46" s="444"/>
      <c r="E46" s="512"/>
    </row>
    <row r="47" spans="1:5" s="43" customFormat="1" ht="12" customHeight="1">
      <c r="A47" s="439" t="s">
        <v>316</v>
      </c>
      <c r="B47" s="440" t="s">
        <v>317</v>
      </c>
      <c r="C47" s="444"/>
      <c r="D47" s="444"/>
      <c r="E47" s="512"/>
    </row>
    <row r="48" spans="1:5" s="43" customFormat="1" ht="12" customHeight="1">
      <c r="A48" s="439" t="s">
        <v>318</v>
      </c>
      <c r="B48" s="440" t="s">
        <v>319</v>
      </c>
      <c r="C48" s="444"/>
      <c r="D48" s="444"/>
      <c r="E48" s="512"/>
    </row>
    <row r="49" spans="1:5" s="43" customFormat="1" ht="12" customHeight="1">
      <c r="A49" s="439" t="s">
        <v>320</v>
      </c>
      <c r="B49" s="440" t="s">
        <v>321</v>
      </c>
      <c r="C49" s="444"/>
      <c r="D49" s="444"/>
      <c r="E49" s="512"/>
    </row>
    <row r="50" spans="1:5" s="43" customFormat="1" ht="12" customHeight="1" thickBot="1">
      <c r="A50" s="449" t="s">
        <v>322</v>
      </c>
      <c r="B50" s="450" t="s">
        <v>323</v>
      </c>
      <c r="C50" s="464"/>
      <c r="D50" s="464"/>
      <c r="E50" s="511"/>
    </row>
    <row r="51" spans="1:5" s="43" customFormat="1" ht="12" customHeight="1" thickBot="1">
      <c r="A51" s="455" t="s">
        <v>13</v>
      </c>
      <c r="B51" s="466" t="s">
        <v>375</v>
      </c>
      <c r="C51" s="457">
        <f>SUM(C52:C56)</f>
        <v>0</v>
      </c>
      <c r="D51" s="457">
        <f>SUM(D52:D56)</f>
        <v>0</v>
      </c>
      <c r="E51" s="506">
        <f>SUM(E52:E56)</f>
        <v>0</v>
      </c>
    </row>
    <row r="52" spans="1:5" s="43" customFormat="1" ht="12" hidden="1" customHeight="1">
      <c r="A52" s="452" t="s">
        <v>325</v>
      </c>
      <c r="B52" s="453" t="s">
        <v>326</v>
      </c>
      <c r="C52" s="479"/>
      <c r="D52" s="479"/>
      <c r="E52" s="518"/>
    </row>
    <row r="53" spans="1:5" s="42" customFormat="1" ht="12" hidden="1" customHeight="1">
      <c r="A53" s="439" t="s">
        <v>327</v>
      </c>
      <c r="B53" s="440" t="s">
        <v>328</v>
      </c>
      <c r="C53" s="444"/>
      <c r="D53" s="444"/>
      <c r="E53" s="512"/>
    </row>
    <row r="54" spans="1:5" s="42" customFormat="1" ht="12" hidden="1" customHeight="1">
      <c r="A54" s="439" t="s">
        <v>329</v>
      </c>
      <c r="B54" s="440" t="s">
        <v>330</v>
      </c>
      <c r="C54" s="444"/>
      <c r="D54" s="444"/>
      <c r="E54" s="512"/>
    </row>
    <row r="55" spans="1:5" s="42" customFormat="1" ht="12" hidden="1" customHeight="1">
      <c r="A55" s="439" t="s">
        <v>331</v>
      </c>
      <c r="B55" s="440" t="s">
        <v>332</v>
      </c>
      <c r="C55" s="444"/>
      <c r="D55" s="444"/>
      <c r="E55" s="512"/>
    </row>
    <row r="56" spans="1:5" s="42" customFormat="1" ht="12" hidden="1" customHeight="1">
      <c r="A56" s="449" t="s">
        <v>333</v>
      </c>
      <c r="B56" s="450" t="s">
        <v>334</v>
      </c>
      <c r="C56" s="480"/>
      <c r="D56" s="480"/>
      <c r="E56" s="519"/>
    </row>
    <row r="57" spans="1:5" s="43" customFormat="1" ht="12" customHeight="1" thickBot="1">
      <c r="A57" s="455" t="s">
        <v>14</v>
      </c>
      <c r="B57" s="466" t="s">
        <v>381</v>
      </c>
      <c r="C57" s="587">
        <f>SUM(C58:C60)</f>
        <v>0</v>
      </c>
      <c r="D57" s="587"/>
      <c r="E57" s="588"/>
    </row>
    <row r="58" spans="1:5" s="43" customFormat="1" ht="11.25" hidden="1" customHeight="1">
      <c r="A58" s="452" t="s">
        <v>335</v>
      </c>
      <c r="B58" s="453" t="s">
        <v>376</v>
      </c>
      <c r="C58" s="481"/>
      <c r="D58" s="481"/>
      <c r="E58" s="521"/>
    </row>
    <row r="59" spans="1:5" ht="10.5" hidden="1" customHeight="1">
      <c r="A59" s="439" t="s">
        <v>378</v>
      </c>
      <c r="B59" s="440" t="s">
        <v>377</v>
      </c>
      <c r="C59" s="445"/>
      <c r="D59" s="445"/>
      <c r="E59" s="514"/>
    </row>
    <row r="60" spans="1:5" s="32" customFormat="1" ht="13.5" hidden="1" customHeight="1">
      <c r="A60" s="439" t="s">
        <v>379</v>
      </c>
      <c r="B60" s="440" t="s">
        <v>336</v>
      </c>
      <c r="C60" s="444"/>
      <c r="D60" s="444"/>
      <c r="E60" s="512"/>
    </row>
    <row r="61" spans="1:5" s="44" customFormat="1" ht="60" hidden="1" customHeight="1">
      <c r="A61" s="483" t="s">
        <v>379</v>
      </c>
      <c r="B61" s="484" t="s">
        <v>380</v>
      </c>
      <c r="C61" s="485"/>
      <c r="D61" s="485"/>
      <c r="E61" s="522"/>
    </row>
    <row r="62" spans="1:5" ht="12" customHeight="1" thickBot="1">
      <c r="A62" s="455" t="s">
        <v>15</v>
      </c>
      <c r="B62" s="456" t="s">
        <v>387</v>
      </c>
      <c r="C62" s="478">
        <f>SUM(C63:C65)</f>
        <v>0</v>
      </c>
      <c r="D62" s="478">
        <f>SUM(D63:D65)</f>
        <v>0</v>
      </c>
      <c r="E62" s="516">
        <f>SUM(E63:E65)</f>
        <v>0</v>
      </c>
    </row>
    <row r="63" spans="1:5" ht="60" hidden="1" customHeight="1">
      <c r="A63" s="452" t="s">
        <v>337</v>
      </c>
      <c r="B63" s="453" t="s">
        <v>382</v>
      </c>
      <c r="C63" s="477"/>
      <c r="D63" s="477"/>
      <c r="E63" s="517"/>
    </row>
    <row r="64" spans="1:5" ht="60" hidden="1" customHeight="1">
      <c r="A64" s="439" t="s">
        <v>384</v>
      </c>
      <c r="B64" s="440" t="s">
        <v>383</v>
      </c>
      <c r="C64" s="444"/>
      <c r="D64" s="444"/>
      <c r="E64" s="512"/>
    </row>
    <row r="65" spans="1:5" ht="60" hidden="1" customHeight="1">
      <c r="A65" s="439" t="s">
        <v>385</v>
      </c>
      <c r="B65" s="440" t="s">
        <v>338</v>
      </c>
      <c r="C65" s="445"/>
      <c r="D65" s="445"/>
      <c r="E65" s="514"/>
    </row>
    <row r="66" spans="1:5" ht="60" hidden="1" customHeight="1">
      <c r="A66" s="483" t="s">
        <v>385</v>
      </c>
      <c r="B66" s="484" t="s">
        <v>386</v>
      </c>
      <c r="C66" s="485"/>
      <c r="D66" s="485"/>
      <c r="E66" s="522"/>
    </row>
    <row r="67" spans="1:5" ht="12" customHeight="1" thickBot="1">
      <c r="A67" s="455" t="s">
        <v>35</v>
      </c>
      <c r="B67" s="466" t="s">
        <v>388</v>
      </c>
      <c r="C67" s="580">
        <f>SUM(C8+C15+C22+C29+C40+C51+C57+C62)</f>
        <v>0</v>
      </c>
      <c r="D67" s="580">
        <f>SUM(D8+D15+D22+D29+D40+D51+D57+D62)</f>
        <v>0</v>
      </c>
      <c r="E67" s="580">
        <f>SUM(E8+E15+E22+E29+E40+E51+E57+E62)</f>
        <v>0</v>
      </c>
    </row>
    <row r="68" spans="1:5" ht="12" hidden="1" customHeight="1">
      <c r="A68" s="492" t="s">
        <v>390</v>
      </c>
      <c r="B68" s="491" t="s">
        <v>339</v>
      </c>
      <c r="C68" s="465">
        <f>SUM(C69:C71)</f>
        <v>0</v>
      </c>
      <c r="D68" s="477">
        <f>SUM(D69:D71)</f>
        <v>0</v>
      </c>
      <c r="E68" s="517">
        <f>SUM(E69:E71)</f>
        <v>0</v>
      </c>
    </row>
    <row r="69" spans="1:5" ht="12" hidden="1" customHeight="1">
      <c r="A69" s="439" t="s">
        <v>340</v>
      </c>
      <c r="B69" s="440" t="s">
        <v>341</v>
      </c>
      <c r="C69" s="444"/>
      <c r="D69" s="444"/>
      <c r="E69" s="512"/>
    </row>
    <row r="70" spans="1:5" ht="12" hidden="1" customHeight="1">
      <c r="A70" s="439" t="s">
        <v>342</v>
      </c>
      <c r="B70" s="440" t="s">
        <v>343</v>
      </c>
      <c r="C70" s="444"/>
      <c r="D70" s="444"/>
      <c r="E70" s="512"/>
    </row>
    <row r="71" spans="1:5" ht="12" hidden="1" customHeight="1">
      <c r="A71" s="439" t="s">
        <v>344</v>
      </c>
      <c r="B71" s="447" t="s">
        <v>345</v>
      </c>
      <c r="C71" s="446"/>
      <c r="D71" s="446"/>
      <c r="E71" s="523"/>
    </row>
    <row r="72" spans="1:5" ht="12" hidden="1" customHeight="1">
      <c r="A72" s="492" t="s">
        <v>391</v>
      </c>
      <c r="B72" s="443" t="s">
        <v>346</v>
      </c>
      <c r="C72" s="448"/>
      <c r="D72" s="448"/>
      <c r="E72" s="524"/>
    </row>
    <row r="73" spans="1:5" ht="12" hidden="1" customHeight="1">
      <c r="A73" s="492" t="s">
        <v>392</v>
      </c>
      <c r="B73" s="443" t="s">
        <v>347</v>
      </c>
      <c r="C73" s="448">
        <f>SUM(C74:C75)</f>
        <v>0</v>
      </c>
      <c r="D73" s="448">
        <f>SUM(D74:D75)</f>
        <v>0</v>
      </c>
      <c r="E73" s="524">
        <f>SUM(E74:E75)</f>
        <v>0</v>
      </c>
    </row>
    <row r="74" spans="1:5" ht="12" hidden="1" customHeight="1">
      <c r="A74" s="439" t="s">
        <v>348</v>
      </c>
      <c r="B74" s="440" t="s">
        <v>349</v>
      </c>
      <c r="C74" s="448"/>
      <c r="D74" s="543"/>
      <c r="E74" s="544"/>
    </row>
    <row r="75" spans="1:5" ht="12" hidden="1" customHeight="1">
      <c r="A75" s="439" t="s">
        <v>350</v>
      </c>
      <c r="B75" s="440" t="s">
        <v>351</v>
      </c>
      <c r="C75" s="448"/>
      <c r="D75" s="543"/>
      <c r="E75" s="544"/>
    </row>
    <row r="76" spans="1:5" s="44" customFormat="1" ht="12" hidden="1" customHeight="1">
      <c r="A76" s="546" t="s">
        <v>448</v>
      </c>
      <c r="B76" s="547" t="s">
        <v>449</v>
      </c>
      <c r="C76" s="545"/>
      <c r="D76" s="545"/>
      <c r="E76" s="548"/>
    </row>
    <row r="77" spans="1:5" ht="12" customHeight="1">
      <c r="A77" s="492" t="s">
        <v>392</v>
      </c>
      <c r="B77" s="443" t="s">
        <v>347</v>
      </c>
      <c r="C77" s="448">
        <f>SUM(C78:C79)</f>
        <v>0</v>
      </c>
      <c r="D77" s="448">
        <f>SUM(D78:D79)</f>
        <v>0</v>
      </c>
      <c r="E77" s="524">
        <f>SUM(E78:E79)</f>
        <v>0</v>
      </c>
    </row>
    <row r="78" spans="1:5" ht="12" customHeight="1">
      <c r="A78" s="439" t="s">
        <v>348</v>
      </c>
      <c r="B78" s="440" t="s">
        <v>349</v>
      </c>
      <c r="C78" s="448"/>
      <c r="D78" s="543"/>
      <c r="E78" s="544"/>
    </row>
    <row r="79" spans="1:5" ht="12" customHeight="1">
      <c r="A79" s="439" t="s">
        <v>350</v>
      </c>
      <c r="B79" s="440" t="s">
        <v>351</v>
      </c>
      <c r="C79" s="448"/>
      <c r="D79" s="543"/>
      <c r="E79" s="544"/>
    </row>
    <row r="80" spans="1:5" s="44" customFormat="1" ht="12" customHeight="1" thickBot="1">
      <c r="A80" s="546" t="s">
        <v>448</v>
      </c>
      <c r="B80" s="547" t="s">
        <v>449</v>
      </c>
      <c r="C80" s="545"/>
      <c r="D80" s="545"/>
      <c r="E80" s="548"/>
    </row>
    <row r="81" spans="1:5" s="44" customFormat="1" ht="12" customHeight="1" thickBot="1">
      <c r="A81" s="581" t="s">
        <v>534</v>
      </c>
      <c r="B81" s="582" t="s">
        <v>535</v>
      </c>
      <c r="C81" s="497"/>
      <c r="D81" s="208"/>
      <c r="E81" s="88"/>
    </row>
    <row r="82" spans="1:5" ht="12" customHeight="1" thickBot="1">
      <c r="A82" s="494" t="s">
        <v>393</v>
      </c>
      <c r="B82" s="495" t="s">
        <v>394</v>
      </c>
      <c r="C82" s="497">
        <f>SUM(C77+C80+C81)</f>
        <v>0</v>
      </c>
      <c r="D82" s="497">
        <f>SUM(D77+D80+D81)</f>
        <v>0</v>
      </c>
      <c r="E82" s="497">
        <f>SUM(E77+E80+E81)</f>
        <v>0</v>
      </c>
    </row>
    <row r="83" spans="1:5" ht="12" customHeight="1" thickBot="1">
      <c r="A83" s="494" t="s">
        <v>410</v>
      </c>
      <c r="B83" s="495" t="s">
        <v>395</v>
      </c>
      <c r="C83" s="497"/>
      <c r="D83" s="208"/>
      <c r="E83" s="88"/>
    </row>
    <row r="84" spans="1:5" ht="12" customHeight="1" thickBot="1">
      <c r="A84" s="494" t="s">
        <v>411</v>
      </c>
      <c r="B84" s="495" t="s">
        <v>396</v>
      </c>
      <c r="C84" s="497"/>
      <c r="D84" s="208"/>
      <c r="E84" s="88"/>
    </row>
    <row r="85" spans="1:5" ht="12" customHeight="1" thickBot="1">
      <c r="A85" s="494" t="s">
        <v>16</v>
      </c>
      <c r="B85" s="525" t="s">
        <v>389</v>
      </c>
      <c r="C85" s="497">
        <f>SUM(C82:C84)</f>
        <v>0</v>
      </c>
      <c r="D85" s="497">
        <f>SUM(D82:D84)</f>
        <v>0</v>
      </c>
      <c r="E85" s="496">
        <f>SUM(E82:E84)</f>
        <v>0</v>
      </c>
    </row>
    <row r="86" spans="1:5" ht="24.75" customHeight="1" thickBot="1">
      <c r="A86" s="494" t="s">
        <v>17</v>
      </c>
      <c r="B86" s="501" t="s">
        <v>412</v>
      </c>
      <c r="C86" s="583">
        <f>SUM(C67+C85)</f>
        <v>0</v>
      </c>
      <c r="D86" s="583">
        <f>SUM(D67+D85)</f>
        <v>0</v>
      </c>
      <c r="E86" s="1113">
        <f>SUM(E67+E85)</f>
        <v>0</v>
      </c>
    </row>
    <row r="87" spans="1:5">
      <c r="A87" s="146"/>
      <c r="B87" s="146"/>
      <c r="C87" s="147"/>
      <c r="D87" s="147"/>
      <c r="E87" s="147"/>
    </row>
    <row r="88" spans="1:5" ht="13.5" thickBot="1">
      <c r="A88" s="146"/>
      <c r="B88" s="146"/>
      <c r="C88" s="147"/>
      <c r="D88" s="147"/>
      <c r="E88" s="147"/>
    </row>
    <row r="89" spans="1:5" s="21" customFormat="1" ht="38.1" customHeight="1" thickBot="1">
      <c r="A89" s="575"/>
      <c r="B89" s="576" t="s">
        <v>23</v>
      </c>
      <c r="C89" s="577" t="s">
        <v>5</v>
      </c>
      <c r="D89" s="577" t="s">
        <v>6</v>
      </c>
      <c r="E89" s="578" t="s">
        <v>7</v>
      </c>
    </row>
    <row r="90" spans="1:5" s="22" customFormat="1" ht="12" customHeight="1" thickBot="1">
      <c r="A90" s="18">
        <v>1</v>
      </c>
      <c r="B90" s="19">
        <v>2</v>
      </c>
      <c r="C90" s="19">
        <v>3</v>
      </c>
      <c r="D90" s="19">
        <v>4</v>
      </c>
      <c r="E90" s="20">
        <v>5</v>
      </c>
    </row>
    <row r="91" spans="1:5" s="21" customFormat="1" ht="12" customHeight="1" thickBot="1">
      <c r="A91" s="14" t="s">
        <v>8</v>
      </c>
      <c r="B91" s="17" t="s">
        <v>268</v>
      </c>
      <c r="C91" s="201">
        <f>+C92+C93+C94+C95+C96</f>
        <v>0</v>
      </c>
      <c r="D91" s="201">
        <f>+D92+D93+D94+D95+D96</f>
        <v>0</v>
      </c>
      <c r="E91" s="78">
        <f>+E92+E93+E94+E95+E96</f>
        <v>0</v>
      </c>
    </row>
    <row r="92" spans="1:5" s="21" customFormat="1" ht="12" customHeight="1">
      <c r="A92" s="11" t="s">
        <v>220</v>
      </c>
      <c r="B92" s="6" t="s">
        <v>24</v>
      </c>
      <c r="C92" s="204"/>
      <c r="D92" s="204"/>
      <c r="E92" s="80"/>
    </row>
    <row r="93" spans="1:5" s="21" customFormat="1" ht="12" customHeight="1">
      <c r="A93" s="9" t="s">
        <v>221</v>
      </c>
      <c r="B93" s="5" t="s">
        <v>25</v>
      </c>
      <c r="C93" s="203"/>
      <c r="D93" s="203"/>
      <c r="E93" s="81"/>
    </row>
    <row r="94" spans="1:5" s="21" customFormat="1" ht="12" customHeight="1">
      <c r="A94" s="9" t="s">
        <v>222</v>
      </c>
      <c r="B94" s="5" t="s">
        <v>26</v>
      </c>
      <c r="C94" s="206"/>
      <c r="D94" s="206"/>
      <c r="E94" s="83"/>
    </row>
    <row r="95" spans="1:5" s="21" customFormat="1" ht="12" customHeight="1">
      <c r="A95" s="9" t="s">
        <v>223</v>
      </c>
      <c r="B95" s="7" t="s">
        <v>27</v>
      </c>
      <c r="C95" s="206"/>
      <c r="D95" s="206"/>
      <c r="E95" s="83"/>
    </row>
    <row r="96" spans="1:5" s="21" customFormat="1" ht="12" customHeight="1" thickBot="1">
      <c r="A96" s="9" t="s">
        <v>224</v>
      </c>
      <c r="B96" s="12" t="s">
        <v>28</v>
      </c>
      <c r="C96" s="206"/>
      <c r="D96" s="206"/>
      <c r="E96" s="83"/>
    </row>
    <row r="97" spans="1:5" s="418" customFormat="1" ht="12" hidden="1" customHeight="1">
      <c r="A97" s="416" t="s">
        <v>231</v>
      </c>
      <c r="B97" s="417" t="s">
        <v>225</v>
      </c>
      <c r="C97" s="402"/>
      <c r="D97" s="402"/>
      <c r="E97" s="403"/>
    </row>
    <row r="98" spans="1:5" s="418" customFormat="1" ht="12" hidden="1" customHeight="1">
      <c r="A98" s="416" t="s">
        <v>232</v>
      </c>
      <c r="B98" s="419" t="s">
        <v>226</v>
      </c>
      <c r="C98" s="402"/>
      <c r="D98" s="402"/>
      <c r="E98" s="403"/>
    </row>
    <row r="99" spans="1:5" s="418" customFormat="1" ht="12" hidden="1" customHeight="1">
      <c r="A99" s="416" t="s">
        <v>233</v>
      </c>
      <c r="B99" s="419" t="s">
        <v>227</v>
      </c>
      <c r="C99" s="402"/>
      <c r="D99" s="402"/>
      <c r="E99" s="403"/>
    </row>
    <row r="100" spans="1:5" s="418" customFormat="1" ht="12" hidden="1" customHeight="1">
      <c r="A100" s="416" t="s">
        <v>234</v>
      </c>
      <c r="B100" s="417" t="s">
        <v>228</v>
      </c>
      <c r="C100" s="402"/>
      <c r="D100" s="402"/>
      <c r="E100" s="403"/>
    </row>
    <row r="101" spans="1:5" s="418" customFormat="1" ht="12" hidden="1" customHeight="1">
      <c r="A101" s="420" t="s">
        <v>235</v>
      </c>
      <c r="B101" s="421" t="s">
        <v>229</v>
      </c>
      <c r="C101" s="402"/>
      <c r="D101" s="402"/>
      <c r="E101" s="403"/>
    </row>
    <row r="102" spans="1:5" s="418" customFormat="1" ht="12" hidden="1" customHeight="1">
      <c r="A102" s="416" t="s">
        <v>236</v>
      </c>
      <c r="B102" s="421" t="s">
        <v>230</v>
      </c>
      <c r="C102" s="402"/>
      <c r="D102" s="402"/>
      <c r="E102" s="403"/>
    </row>
    <row r="103" spans="1:5" s="418" customFormat="1" ht="12" hidden="1" customHeight="1">
      <c r="A103" s="422" t="s">
        <v>237</v>
      </c>
      <c r="B103" s="419" t="s">
        <v>243</v>
      </c>
      <c r="C103" s="402"/>
      <c r="D103" s="402"/>
      <c r="E103" s="403"/>
    </row>
    <row r="104" spans="1:5" s="418" customFormat="1" ht="12" hidden="1" customHeight="1">
      <c r="A104" s="422" t="s">
        <v>238</v>
      </c>
      <c r="B104" s="417" t="s">
        <v>244</v>
      </c>
      <c r="C104" s="402"/>
      <c r="D104" s="402"/>
      <c r="E104" s="403"/>
    </row>
    <row r="105" spans="1:5" s="418" customFormat="1" ht="12" hidden="1" customHeight="1">
      <c r="A105" s="422" t="s">
        <v>239</v>
      </c>
      <c r="B105" s="421" t="s">
        <v>245</v>
      </c>
      <c r="C105" s="402"/>
      <c r="D105" s="402"/>
      <c r="E105" s="403"/>
    </row>
    <row r="106" spans="1:5" s="418" customFormat="1" ht="12" hidden="1" customHeight="1">
      <c r="A106" s="422" t="s">
        <v>240</v>
      </c>
      <c r="B106" s="421" t="s">
        <v>246</v>
      </c>
      <c r="C106" s="402"/>
      <c r="D106" s="402"/>
      <c r="E106" s="403"/>
    </row>
    <row r="107" spans="1:5" s="418" customFormat="1" ht="12" hidden="1" customHeight="1">
      <c r="A107" s="422" t="s">
        <v>241</v>
      </c>
      <c r="B107" s="421" t="s">
        <v>247</v>
      </c>
      <c r="C107" s="402"/>
      <c r="D107" s="402"/>
      <c r="E107" s="403"/>
    </row>
    <row r="108" spans="1:5" s="418" customFormat="1" ht="12" hidden="1" customHeight="1">
      <c r="A108" s="423" t="s">
        <v>242</v>
      </c>
      <c r="B108" s="424" t="s">
        <v>248</v>
      </c>
      <c r="C108" s="404"/>
      <c r="D108" s="404"/>
      <c r="E108" s="405"/>
    </row>
    <row r="109" spans="1:5" s="21" customFormat="1" ht="12" customHeight="1" thickBot="1">
      <c r="A109" s="13" t="s">
        <v>9</v>
      </c>
      <c r="B109" s="16" t="s">
        <v>269</v>
      </c>
      <c r="C109" s="202">
        <f>+C110+C111+C112</f>
        <v>0</v>
      </c>
      <c r="D109" s="202">
        <f>+D110+D111+D112</f>
        <v>0</v>
      </c>
      <c r="E109" s="79">
        <f>+E110+E111+E112</f>
        <v>0</v>
      </c>
    </row>
    <row r="110" spans="1:5" s="21" customFormat="1" ht="12" customHeight="1">
      <c r="A110" s="10" t="s">
        <v>249</v>
      </c>
      <c r="B110" s="5" t="s">
        <v>29</v>
      </c>
      <c r="C110" s="205"/>
      <c r="D110" s="205"/>
      <c r="E110" s="82"/>
    </row>
    <row r="111" spans="1:5" s="21" customFormat="1" ht="12" customHeight="1">
      <c r="A111" s="10" t="s">
        <v>250</v>
      </c>
      <c r="B111" s="8" t="s">
        <v>30</v>
      </c>
      <c r="C111" s="203"/>
      <c r="D111" s="203"/>
      <c r="E111" s="81"/>
    </row>
    <row r="112" spans="1:5" s="21" customFormat="1" ht="12" customHeight="1" thickBot="1">
      <c r="A112" s="10" t="s">
        <v>251</v>
      </c>
      <c r="B112" s="415" t="s">
        <v>252</v>
      </c>
      <c r="C112" s="203">
        <f>SUM(C113:C120)</f>
        <v>0</v>
      </c>
      <c r="D112" s="203">
        <f>SUM(D113:D120)</f>
        <v>0</v>
      </c>
      <c r="E112" s="81">
        <f>SUM(E113:E120)</f>
        <v>0</v>
      </c>
    </row>
    <row r="113" spans="1:5" s="418" customFormat="1" ht="60" hidden="1" customHeight="1">
      <c r="A113" s="425" t="s">
        <v>253</v>
      </c>
      <c r="B113" s="69" t="s">
        <v>267</v>
      </c>
      <c r="C113" s="400"/>
      <c r="D113" s="400"/>
      <c r="E113" s="401"/>
    </row>
    <row r="114" spans="1:5" s="418" customFormat="1" ht="60" hidden="1" customHeight="1">
      <c r="A114" s="425" t="s">
        <v>254</v>
      </c>
      <c r="B114" s="426" t="s">
        <v>261</v>
      </c>
      <c r="C114" s="400"/>
      <c r="D114" s="400"/>
      <c r="E114" s="401"/>
    </row>
    <row r="115" spans="1:5" s="418" customFormat="1" ht="16.5" hidden="1" thickBot="1">
      <c r="A115" s="425" t="s">
        <v>255</v>
      </c>
      <c r="B115" s="427" t="s">
        <v>262</v>
      </c>
      <c r="C115" s="400"/>
      <c r="D115" s="400"/>
      <c r="E115" s="401"/>
    </row>
    <row r="116" spans="1:5" s="418" customFormat="1" ht="60" hidden="1" customHeight="1">
      <c r="A116" s="425" t="s">
        <v>256</v>
      </c>
      <c r="B116" s="427" t="s">
        <v>263</v>
      </c>
      <c r="C116" s="428"/>
      <c r="D116" s="428"/>
      <c r="E116" s="429"/>
    </row>
    <row r="117" spans="1:5" s="418" customFormat="1" ht="60" hidden="1" customHeight="1">
      <c r="A117" s="425" t="s">
        <v>257</v>
      </c>
      <c r="B117" s="427" t="s">
        <v>264</v>
      </c>
      <c r="C117" s="428"/>
      <c r="D117" s="428"/>
      <c r="E117" s="429"/>
    </row>
    <row r="118" spans="1:5" s="418" customFormat="1" ht="60" hidden="1" customHeight="1">
      <c r="A118" s="425" t="s">
        <v>258</v>
      </c>
      <c r="B118" s="427" t="s">
        <v>265</v>
      </c>
      <c r="C118" s="428"/>
      <c r="D118" s="428"/>
      <c r="E118" s="429"/>
    </row>
    <row r="119" spans="1:5" s="418" customFormat="1" ht="60" hidden="1" customHeight="1">
      <c r="A119" s="430" t="s">
        <v>259</v>
      </c>
      <c r="B119" s="427" t="s">
        <v>32</v>
      </c>
      <c r="C119" s="431"/>
      <c r="D119" s="431"/>
      <c r="E119" s="432"/>
    </row>
    <row r="120" spans="1:5" s="418" customFormat="1" ht="60" hidden="1" customHeight="1">
      <c r="A120" s="433" t="s">
        <v>260</v>
      </c>
      <c r="B120" s="434" t="s">
        <v>266</v>
      </c>
      <c r="C120" s="431"/>
      <c r="D120" s="431"/>
      <c r="E120" s="432"/>
    </row>
    <row r="121" spans="1:5" s="21" customFormat="1" ht="12" customHeight="1" thickBot="1">
      <c r="A121" s="13" t="s">
        <v>10</v>
      </c>
      <c r="B121" s="435" t="s">
        <v>270</v>
      </c>
      <c r="C121" s="201">
        <f>+C91+C109</f>
        <v>0</v>
      </c>
      <c r="D121" s="201">
        <f>+D91+D109</f>
        <v>0</v>
      </c>
      <c r="E121" s="78">
        <f>+E91+E109</f>
        <v>0</v>
      </c>
    </row>
    <row r="122" spans="1:5" s="21" customFormat="1" ht="12" hidden="1" customHeight="1">
      <c r="A122" s="72" t="s">
        <v>397</v>
      </c>
      <c r="B122" s="499" t="s">
        <v>398</v>
      </c>
      <c r="C122" s="202">
        <f>SUM(C123:C125)</f>
        <v>0</v>
      </c>
      <c r="D122" s="202">
        <f>SUM(D123:D125)</f>
        <v>0</v>
      </c>
      <c r="E122" s="79">
        <f>SUM(E123:E125)</f>
        <v>0</v>
      </c>
    </row>
    <row r="123" spans="1:5" s="21" customFormat="1" ht="12" hidden="1" customHeight="1">
      <c r="A123" s="73" t="s">
        <v>399</v>
      </c>
      <c r="B123" s="74" t="s">
        <v>402</v>
      </c>
      <c r="C123" s="203"/>
      <c r="D123" s="203"/>
      <c r="E123" s="81"/>
    </row>
    <row r="124" spans="1:5" s="21" customFormat="1" ht="12" hidden="1" customHeight="1">
      <c r="A124" s="71" t="s">
        <v>400</v>
      </c>
      <c r="B124" s="68" t="s">
        <v>446</v>
      </c>
      <c r="C124" s="203"/>
      <c r="D124" s="203"/>
      <c r="E124" s="81"/>
    </row>
    <row r="125" spans="1:5" s="21" customFormat="1" ht="12" hidden="1" customHeight="1">
      <c r="A125" s="75" t="s">
        <v>401</v>
      </c>
      <c r="B125" s="76" t="s">
        <v>447</v>
      </c>
      <c r="C125" s="206"/>
      <c r="D125" s="206"/>
      <c r="E125" s="83"/>
    </row>
    <row r="126" spans="1:5" s="21" customFormat="1" ht="12" hidden="1" customHeight="1">
      <c r="A126" s="72" t="s">
        <v>405</v>
      </c>
      <c r="B126" s="499" t="s">
        <v>406</v>
      </c>
      <c r="C126" s="209"/>
      <c r="D126" s="209"/>
      <c r="E126" s="210"/>
    </row>
    <row r="127" spans="1:5" s="21" customFormat="1" ht="12" customHeight="1" thickBot="1">
      <c r="A127" s="500" t="s">
        <v>414</v>
      </c>
      <c r="B127" s="499" t="s">
        <v>413</v>
      </c>
      <c r="C127" s="209">
        <f>SUM(C122+C126)</f>
        <v>0</v>
      </c>
      <c r="D127" s="209">
        <f>SUM(D122+D126)</f>
        <v>0</v>
      </c>
      <c r="E127" s="210">
        <f>SUM(E122+E126)</f>
        <v>0</v>
      </c>
    </row>
    <row r="128" spans="1:5" s="21" customFormat="1" ht="12" customHeight="1" thickBot="1">
      <c r="A128" s="500" t="s">
        <v>415</v>
      </c>
      <c r="B128" s="499" t="s">
        <v>407</v>
      </c>
      <c r="C128" s="209"/>
      <c r="D128" s="209"/>
      <c r="E128" s="210"/>
    </row>
    <row r="129" spans="1:5" s="21" customFormat="1" ht="12" customHeight="1" thickBot="1">
      <c r="A129" s="500" t="s">
        <v>416</v>
      </c>
      <c r="B129" s="499" t="s">
        <v>408</v>
      </c>
      <c r="C129" s="209"/>
      <c r="D129" s="209"/>
      <c r="E129" s="210"/>
    </row>
    <row r="130" spans="1:5" s="21" customFormat="1" ht="12" customHeight="1" thickBot="1">
      <c r="A130" s="70" t="s">
        <v>33</v>
      </c>
      <c r="B130" s="140" t="s">
        <v>409</v>
      </c>
      <c r="C130" s="211">
        <f>SUM(C127:C129)</f>
        <v>0</v>
      </c>
      <c r="D130" s="211">
        <f>SUM(D127:D129)</f>
        <v>0</v>
      </c>
      <c r="E130" s="85">
        <f>SUM(E127:E129)</f>
        <v>0</v>
      </c>
    </row>
    <row r="131" spans="1:5" s="1" customFormat="1" ht="28.5" customHeight="1" thickBot="1">
      <c r="A131" s="77" t="s">
        <v>12</v>
      </c>
      <c r="B131" s="141" t="s">
        <v>417</v>
      </c>
      <c r="C131" s="585">
        <f>SUM(C121+C130)</f>
        <v>0</v>
      </c>
      <c r="D131" s="585">
        <f>SUM(D121+D130)</f>
        <v>0</v>
      </c>
      <c r="E131" s="1113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70"/>
  <sheetViews>
    <sheetView view="pageLayout" workbookViewId="0">
      <selection activeCell="C29" sqref="C29"/>
    </sheetView>
  </sheetViews>
  <sheetFormatPr defaultRowHeight="15"/>
  <cols>
    <col min="1" max="1" width="5" style="550" customWidth="1"/>
    <col min="2" max="2" width="35" style="553" customWidth="1"/>
    <col min="3" max="3" width="16.6640625" style="550" customWidth="1"/>
    <col min="4" max="4" width="17.5" style="550" customWidth="1"/>
    <col min="5" max="5" width="16" style="550" customWidth="1"/>
    <col min="6" max="6" width="14.83203125" style="550" customWidth="1"/>
    <col min="7" max="7" width="14.33203125" style="550" customWidth="1"/>
    <col min="8" max="8" width="16.83203125" style="550" customWidth="1"/>
    <col min="9" max="16384" width="9.33203125" style="550"/>
  </cols>
  <sheetData>
    <row r="1" spans="1:9">
      <c r="B1" s="409" t="s">
        <v>486</v>
      </c>
    </row>
    <row r="2" spans="1:9">
      <c r="F2" s="554"/>
      <c r="G2" s="554"/>
      <c r="H2" s="554" t="s">
        <v>632</v>
      </c>
    </row>
    <row r="3" spans="1:9" ht="29.25" customHeight="1">
      <c r="A3" s="557" t="s">
        <v>451</v>
      </c>
      <c r="B3" s="565" t="s">
        <v>452</v>
      </c>
      <c r="C3" s="557" t="s">
        <v>644</v>
      </c>
      <c r="D3" s="557" t="s">
        <v>453</v>
      </c>
      <c r="E3" s="557" t="s">
        <v>659</v>
      </c>
      <c r="F3" s="557" t="s">
        <v>455</v>
      </c>
      <c r="G3" s="705" t="s">
        <v>626</v>
      </c>
      <c r="H3" s="558" t="s">
        <v>457</v>
      </c>
      <c r="I3" s="552"/>
    </row>
    <row r="4" spans="1:9">
      <c r="A4" s="562">
        <v>1</v>
      </c>
      <c r="B4" s="565" t="s">
        <v>458</v>
      </c>
      <c r="C4" s="559">
        <v>1781934877</v>
      </c>
      <c r="D4" s="559">
        <v>7506724</v>
      </c>
      <c r="E4" s="559">
        <v>29477857</v>
      </c>
      <c r="F4" s="559">
        <v>2557107</v>
      </c>
      <c r="G4" s="559">
        <v>4183</v>
      </c>
      <c r="H4" s="560">
        <f>SUM(C4:G4)</f>
        <v>1821480748</v>
      </c>
    </row>
    <row r="5" spans="1:9">
      <c r="A5" s="562">
        <v>2</v>
      </c>
      <c r="B5" s="565" t="s">
        <v>459</v>
      </c>
      <c r="C5" s="559">
        <v>657308547</v>
      </c>
      <c r="D5" s="559">
        <v>209805493</v>
      </c>
      <c r="E5" s="559">
        <v>575151454</v>
      </c>
      <c r="F5" s="559">
        <v>41309093</v>
      </c>
      <c r="G5" s="559">
        <v>35020454</v>
      </c>
      <c r="H5" s="560">
        <f t="shared" ref="H5:H22" si="0">SUM(C5:G5)</f>
        <v>1518595041</v>
      </c>
    </row>
    <row r="6" spans="1:9" s="551" customFormat="1" ht="14.25">
      <c r="A6" s="563" t="s">
        <v>471</v>
      </c>
      <c r="B6" s="566" t="s">
        <v>460</v>
      </c>
      <c r="C6" s="560">
        <f>SUM(C4-C5)</f>
        <v>1124626330</v>
      </c>
      <c r="D6" s="560">
        <f>SUM(D4-D5)</f>
        <v>-202298769</v>
      </c>
      <c r="E6" s="560">
        <f>SUM(E4-E5)</f>
        <v>-545673597</v>
      </c>
      <c r="F6" s="560">
        <f>SUM(F4-F5)</f>
        <v>-38751986</v>
      </c>
      <c r="G6" s="560">
        <f>SUM(G4-G5)</f>
        <v>-35016271</v>
      </c>
      <c r="H6" s="560">
        <f t="shared" si="0"/>
        <v>302885707</v>
      </c>
    </row>
    <row r="7" spans="1:9">
      <c r="A7" s="562">
        <v>3</v>
      </c>
      <c r="B7" s="565" t="s">
        <v>461</v>
      </c>
      <c r="C7" s="559">
        <v>545870104</v>
      </c>
      <c r="D7" s="559">
        <v>203351609</v>
      </c>
      <c r="E7" s="559">
        <v>549779021</v>
      </c>
      <c r="F7" s="559">
        <v>40137210</v>
      </c>
      <c r="G7" s="559">
        <v>36153928</v>
      </c>
      <c r="H7" s="560">
        <f t="shared" si="0"/>
        <v>1375291872</v>
      </c>
    </row>
    <row r="8" spans="1:9">
      <c r="A8" s="562">
        <v>4</v>
      </c>
      <c r="B8" s="565" t="s">
        <v>462</v>
      </c>
      <c r="C8" s="559">
        <v>854469453</v>
      </c>
      <c r="D8" s="559">
        <v>0</v>
      </c>
      <c r="E8" s="559">
        <v>0</v>
      </c>
      <c r="F8" s="559">
        <v>0</v>
      </c>
      <c r="G8" s="559">
        <v>0</v>
      </c>
      <c r="H8" s="560">
        <f t="shared" si="0"/>
        <v>854469453</v>
      </c>
    </row>
    <row r="9" spans="1:9" s="551" customFormat="1" ht="14.25">
      <c r="A9" s="563" t="s">
        <v>472</v>
      </c>
      <c r="B9" s="566" t="s">
        <v>463</v>
      </c>
      <c r="C9" s="560">
        <f>SUM(C7-C8)</f>
        <v>-308599349</v>
      </c>
      <c r="D9" s="560">
        <f>SUM(D7-D8)</f>
        <v>203351609</v>
      </c>
      <c r="E9" s="560">
        <f>SUM(E7-E8)</f>
        <v>549779021</v>
      </c>
      <c r="F9" s="560">
        <f>SUM(F7-F8)</f>
        <v>40137210</v>
      </c>
      <c r="G9" s="560">
        <f>SUM(G7-G8)</f>
        <v>36153928</v>
      </c>
      <c r="H9" s="560">
        <f t="shared" si="0"/>
        <v>520822419</v>
      </c>
    </row>
    <row r="10" spans="1:9" s="551" customFormat="1">
      <c r="A10" s="563" t="s">
        <v>473</v>
      </c>
      <c r="B10" s="561" t="s">
        <v>469</v>
      </c>
      <c r="C10" s="560">
        <f>SUM(C9,C6)</f>
        <v>816026981</v>
      </c>
      <c r="D10" s="560">
        <f>SUM(D9,D6)</f>
        <v>1052840</v>
      </c>
      <c r="E10" s="560">
        <f>SUM(E9,E6)</f>
        <v>4105424</v>
      </c>
      <c r="F10" s="560">
        <f>SUM(F9,F6)</f>
        <v>1385224</v>
      </c>
      <c r="G10" s="560">
        <f>SUM(G9,G6)</f>
        <v>1137657</v>
      </c>
      <c r="H10" s="560">
        <f t="shared" si="0"/>
        <v>823708126</v>
      </c>
    </row>
    <row r="11" spans="1:9">
      <c r="A11" s="562">
        <v>5</v>
      </c>
      <c r="B11" s="565" t="s">
        <v>466</v>
      </c>
      <c r="C11" s="559">
        <v>0</v>
      </c>
      <c r="D11" s="559">
        <v>0</v>
      </c>
      <c r="E11" s="559">
        <v>0</v>
      </c>
      <c r="F11" s="559">
        <v>0</v>
      </c>
      <c r="G11" s="559">
        <v>0</v>
      </c>
      <c r="H11" s="560">
        <f t="shared" si="0"/>
        <v>0</v>
      </c>
    </row>
    <row r="12" spans="1:9">
      <c r="A12" s="562">
        <v>6</v>
      </c>
      <c r="B12" s="565" t="s">
        <v>467</v>
      </c>
      <c r="C12" s="559">
        <v>0</v>
      </c>
      <c r="D12" s="559">
        <v>0</v>
      </c>
      <c r="E12" s="559">
        <v>0</v>
      </c>
      <c r="F12" s="559">
        <v>0</v>
      </c>
      <c r="G12" s="559">
        <v>0</v>
      </c>
      <c r="H12" s="560">
        <f t="shared" si="0"/>
        <v>0</v>
      </c>
    </row>
    <row r="13" spans="1:9" s="551" customFormat="1" ht="14.25">
      <c r="A13" s="563" t="s">
        <v>474</v>
      </c>
      <c r="B13" s="566" t="s">
        <v>468</v>
      </c>
      <c r="C13" s="560">
        <v>0</v>
      </c>
      <c r="D13" s="560">
        <v>0</v>
      </c>
      <c r="E13" s="560">
        <v>0</v>
      </c>
      <c r="F13" s="560">
        <v>0</v>
      </c>
      <c r="G13" s="560">
        <v>0</v>
      </c>
      <c r="H13" s="560">
        <f t="shared" si="0"/>
        <v>0</v>
      </c>
    </row>
    <row r="14" spans="1:9">
      <c r="A14" s="562">
        <v>7</v>
      </c>
      <c r="B14" s="565" t="s">
        <v>464</v>
      </c>
      <c r="C14" s="559">
        <v>0</v>
      </c>
      <c r="D14" s="559">
        <v>0</v>
      </c>
      <c r="E14" s="559">
        <v>0</v>
      </c>
      <c r="F14" s="559">
        <v>0</v>
      </c>
      <c r="G14" s="559">
        <v>0</v>
      </c>
      <c r="H14" s="560">
        <f t="shared" si="0"/>
        <v>0</v>
      </c>
    </row>
    <row r="15" spans="1:9">
      <c r="A15" s="562">
        <v>8</v>
      </c>
      <c r="B15" s="926" t="s">
        <v>740</v>
      </c>
      <c r="C15" s="559">
        <v>0</v>
      </c>
      <c r="D15" s="559">
        <v>0</v>
      </c>
      <c r="E15" s="559">
        <v>0</v>
      </c>
      <c r="F15" s="559">
        <v>0</v>
      </c>
      <c r="G15" s="559">
        <v>0</v>
      </c>
      <c r="H15" s="560">
        <f t="shared" si="0"/>
        <v>0</v>
      </c>
    </row>
    <row r="16" spans="1:9" s="551" customFormat="1" ht="14.25">
      <c r="A16" s="563" t="s">
        <v>475</v>
      </c>
      <c r="B16" s="566" t="s">
        <v>465</v>
      </c>
      <c r="C16" s="560">
        <v>0</v>
      </c>
      <c r="D16" s="560">
        <v>0</v>
      </c>
      <c r="E16" s="560">
        <v>0</v>
      </c>
      <c r="F16" s="560">
        <v>0</v>
      </c>
      <c r="G16" s="560">
        <v>0</v>
      </c>
      <c r="H16" s="560">
        <f t="shared" si="0"/>
        <v>0</v>
      </c>
    </row>
    <row r="17" spans="1:8">
      <c r="A17" s="562" t="s">
        <v>476</v>
      </c>
      <c r="B17" s="561" t="s">
        <v>470</v>
      </c>
      <c r="C17" s="560">
        <v>0</v>
      </c>
      <c r="D17" s="560">
        <v>0</v>
      </c>
      <c r="E17" s="560">
        <v>0</v>
      </c>
      <c r="F17" s="560">
        <v>0</v>
      </c>
      <c r="G17" s="560">
        <v>0</v>
      </c>
      <c r="H17" s="560">
        <f t="shared" si="0"/>
        <v>0</v>
      </c>
    </row>
    <row r="18" spans="1:8">
      <c r="A18" s="562" t="s">
        <v>477</v>
      </c>
      <c r="B18" s="561" t="s">
        <v>450</v>
      </c>
      <c r="C18" s="671">
        <f>SUM(C10+C17)</f>
        <v>816026981</v>
      </c>
      <c r="D18" s="671">
        <f>SUM(D10+D17)</f>
        <v>1052840</v>
      </c>
      <c r="E18" s="671">
        <f>SUM(E10+E17)</f>
        <v>4105424</v>
      </c>
      <c r="F18" s="671">
        <f>SUM(F10+F17)</f>
        <v>1385224</v>
      </c>
      <c r="G18" s="671">
        <f>SUM(G10+G17)</f>
        <v>1137657</v>
      </c>
      <c r="H18" s="560">
        <f t="shared" si="0"/>
        <v>823708126</v>
      </c>
    </row>
    <row r="19" spans="1:8">
      <c r="A19" s="562" t="s">
        <v>482</v>
      </c>
      <c r="B19" s="567" t="s">
        <v>480</v>
      </c>
      <c r="C19" s="559">
        <v>0</v>
      </c>
      <c r="D19" s="559">
        <v>0</v>
      </c>
      <c r="E19" s="559">
        <v>0</v>
      </c>
      <c r="F19" s="559">
        <v>0</v>
      </c>
      <c r="G19" s="559">
        <v>0</v>
      </c>
      <c r="H19" s="560">
        <f t="shared" si="0"/>
        <v>0</v>
      </c>
    </row>
    <row r="20" spans="1:8">
      <c r="A20" s="562" t="s">
        <v>483</v>
      </c>
      <c r="B20" s="565" t="s">
        <v>478</v>
      </c>
      <c r="C20" s="560">
        <f>SUM(C18-C19)</f>
        <v>816026981</v>
      </c>
      <c r="D20" s="560">
        <f>SUM(D18-D19)</f>
        <v>1052840</v>
      </c>
      <c r="E20" s="560">
        <f>SUM(E18-E19)</f>
        <v>4105424</v>
      </c>
      <c r="F20" s="560">
        <f>SUM(F18-F19)</f>
        <v>1385224</v>
      </c>
      <c r="G20" s="560">
        <f>SUM(G18-G19)</f>
        <v>1137657</v>
      </c>
      <c r="H20" s="560">
        <f t="shared" si="0"/>
        <v>823708126</v>
      </c>
    </row>
    <row r="21" spans="1:8">
      <c r="A21" s="562" t="s">
        <v>484</v>
      </c>
      <c r="B21" s="565" t="s">
        <v>479</v>
      </c>
      <c r="C21" s="559">
        <v>0</v>
      </c>
      <c r="D21" s="559">
        <v>0</v>
      </c>
      <c r="E21" s="559">
        <v>0</v>
      </c>
      <c r="F21" s="559">
        <v>0</v>
      </c>
      <c r="G21" s="559">
        <v>0</v>
      </c>
      <c r="H21" s="560">
        <f t="shared" si="0"/>
        <v>0</v>
      </c>
    </row>
    <row r="22" spans="1:8">
      <c r="A22" s="562" t="s">
        <v>485</v>
      </c>
      <c r="B22" s="565" t="s">
        <v>481</v>
      </c>
      <c r="C22" s="559">
        <v>0</v>
      </c>
      <c r="D22" s="559">
        <v>0</v>
      </c>
      <c r="E22" s="559">
        <v>0</v>
      </c>
      <c r="F22" s="559">
        <v>0</v>
      </c>
      <c r="G22" s="559">
        <v>0</v>
      </c>
      <c r="H22" s="560">
        <f t="shared" si="0"/>
        <v>0</v>
      </c>
    </row>
    <row r="23" spans="1:8">
      <c r="C23" s="555"/>
      <c r="D23" s="555"/>
      <c r="E23" s="555"/>
      <c r="F23" s="555"/>
      <c r="G23" s="555"/>
      <c r="H23" s="555"/>
    </row>
    <row r="24" spans="1:8" ht="15.75" thickBot="1">
      <c r="A24" s="1136" t="s">
        <v>937</v>
      </c>
      <c r="B24" s="1067"/>
      <c r="C24" s="1068">
        <v>820251464</v>
      </c>
      <c r="D24" s="1068">
        <v>1052840</v>
      </c>
      <c r="E24" s="1068">
        <v>3502645</v>
      </c>
      <c r="F24" s="1068">
        <v>1385224</v>
      </c>
      <c r="G24" s="1068">
        <v>1137657</v>
      </c>
      <c r="H24" s="1068">
        <f>SUM(C24:G24)</f>
        <v>827329830</v>
      </c>
    </row>
    <row r="26" spans="1:8" s="799" customFormat="1">
      <c r="B26" s="1069" t="s">
        <v>712</v>
      </c>
      <c r="C26" s="1070">
        <f t="shared" ref="C26:H26" si="1">SUM(C18-C24)</f>
        <v>-4224483</v>
      </c>
      <c r="D26" s="1070">
        <f t="shared" si="1"/>
        <v>0</v>
      </c>
      <c r="E26" s="1070">
        <f t="shared" si="1"/>
        <v>602779</v>
      </c>
      <c r="F26" s="1070">
        <f t="shared" si="1"/>
        <v>0</v>
      </c>
      <c r="G26" s="1070">
        <f t="shared" si="1"/>
        <v>0</v>
      </c>
      <c r="H26" s="1070">
        <f t="shared" si="1"/>
        <v>-3621704</v>
      </c>
    </row>
    <row r="28" spans="1:8" s="832" customFormat="1">
      <c r="B28" s="554"/>
      <c r="E28" s="832" t="s">
        <v>938</v>
      </c>
      <c r="H28" s="1071">
        <f>SUM(H18-H24)</f>
        <v>-3621704</v>
      </c>
    </row>
    <row r="69" spans="3:11">
      <c r="C69" s="555"/>
      <c r="D69" s="555"/>
      <c r="E69" s="555"/>
      <c r="F69" s="555"/>
      <c r="G69" s="555"/>
      <c r="H69" s="555"/>
      <c r="I69" s="555"/>
      <c r="J69" s="555"/>
      <c r="K69" s="555"/>
    </row>
    <row r="70" spans="3:11">
      <c r="C70" s="555"/>
      <c r="D70" s="555"/>
      <c r="E70" s="555"/>
      <c r="F70" s="555"/>
      <c r="G70" s="555"/>
      <c r="H70" s="555"/>
      <c r="I70" s="555"/>
      <c r="J70" s="555"/>
      <c r="K70" s="55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&amp;C&amp;"Times New Roman CE,Félkövér"LÉTAVÉRTES VÁROSI ÖNKORMÁNYZAT
2023 ÉVI ZÁRSZÁMADÁS&amp;R
12. melléklet a ../2024 (.....)  számú 
önkormányzati rendelethez 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M53"/>
  <sheetViews>
    <sheetView topLeftCell="A34" workbookViewId="0">
      <selection activeCell="F59" sqref="F59"/>
    </sheetView>
  </sheetViews>
  <sheetFormatPr defaultRowHeight="15.75"/>
  <cols>
    <col min="1" max="1" width="48.83203125" style="667" customWidth="1"/>
    <col min="2" max="2" width="23.6640625" style="667" customWidth="1"/>
    <col min="3" max="4" width="18.83203125" style="667" customWidth="1"/>
    <col min="5" max="5" width="14.1640625" style="667" customWidth="1"/>
    <col min="6" max="6" width="16.5" style="667" customWidth="1"/>
    <col min="7" max="7" width="23.1640625" style="667" customWidth="1"/>
    <col min="8" max="8" width="25.83203125" style="667" customWidth="1"/>
    <col min="9" max="9" width="20.5" style="667" bestFit="1" customWidth="1"/>
    <col min="10" max="10" width="28.1640625" style="667" bestFit="1" customWidth="1"/>
    <col min="11" max="11" width="31.33203125" style="667" bestFit="1" customWidth="1"/>
    <col min="12" max="12" width="47.83203125" style="667" bestFit="1" customWidth="1"/>
    <col min="13" max="13" width="45" style="667" bestFit="1" customWidth="1"/>
    <col min="14" max="16384" width="9.33203125" style="667"/>
  </cols>
  <sheetData>
    <row r="1" spans="1:5">
      <c r="A1" s="697" t="s">
        <v>732</v>
      </c>
      <c r="E1" s="784" t="s">
        <v>645</v>
      </c>
    </row>
    <row r="2" spans="1:5">
      <c r="A2" s="697" t="s">
        <v>733</v>
      </c>
    </row>
    <row r="3" spans="1:5">
      <c r="D3" s="695" t="s">
        <v>622</v>
      </c>
    </row>
    <row r="4" spans="1:5" ht="76.5">
      <c r="A4" s="922" t="s">
        <v>618</v>
      </c>
      <c r="B4" s="923" t="s">
        <v>619</v>
      </c>
      <c r="C4" s="923" t="s">
        <v>620</v>
      </c>
      <c r="D4" s="923" t="s">
        <v>621</v>
      </c>
      <c r="E4" s="924" t="s">
        <v>623</v>
      </c>
    </row>
    <row r="5" spans="1:5">
      <c r="A5" s="919" t="s">
        <v>8</v>
      </c>
      <c r="B5" s="920" t="s">
        <v>9</v>
      </c>
      <c r="C5" s="920" t="s">
        <v>10</v>
      </c>
      <c r="D5" s="920" t="s">
        <v>33</v>
      </c>
      <c r="E5" s="921" t="s">
        <v>12</v>
      </c>
    </row>
    <row r="6" spans="1:5" ht="38.25">
      <c r="A6" s="1072" t="s">
        <v>808</v>
      </c>
      <c r="B6" s="1073">
        <v>101332000</v>
      </c>
      <c r="C6" s="1073">
        <v>101332000</v>
      </c>
      <c r="D6" s="1073">
        <v>0</v>
      </c>
      <c r="E6" s="1073">
        <v>0</v>
      </c>
    </row>
    <row r="7" spans="1:5" ht="25.5">
      <c r="A7" s="1072" t="s">
        <v>809</v>
      </c>
      <c r="B7" s="1073">
        <v>16621843</v>
      </c>
      <c r="C7" s="1073">
        <v>16621843</v>
      </c>
      <c r="D7" s="1073">
        <v>0</v>
      </c>
      <c r="E7" s="1073">
        <v>0</v>
      </c>
    </row>
    <row r="8" spans="1:5" ht="51">
      <c r="A8" s="1072" t="s">
        <v>922</v>
      </c>
      <c r="B8" s="1073">
        <v>1515465</v>
      </c>
      <c r="C8" s="1073">
        <v>1515465</v>
      </c>
      <c r="D8" s="1073">
        <v>0</v>
      </c>
      <c r="E8" s="1073">
        <v>0</v>
      </c>
    </row>
    <row r="9" spans="1:5" ht="25.5">
      <c r="A9" s="1072" t="s">
        <v>923</v>
      </c>
      <c r="B9" s="1073">
        <v>20160930</v>
      </c>
      <c r="C9" s="1073">
        <v>17660930</v>
      </c>
      <c r="D9" s="1073">
        <v>2500000</v>
      </c>
      <c r="E9" s="1073">
        <v>0</v>
      </c>
    </row>
    <row r="10" spans="1:5" ht="25.5">
      <c r="A10" s="1072" t="s">
        <v>810</v>
      </c>
      <c r="B10" s="1073">
        <v>10791427</v>
      </c>
      <c r="C10" s="1073">
        <v>10791427</v>
      </c>
      <c r="D10" s="1073">
        <v>0</v>
      </c>
      <c r="E10" s="1073">
        <v>0</v>
      </c>
    </row>
    <row r="11" spans="1:5" ht="25.5">
      <c r="A11" s="1072" t="s">
        <v>924</v>
      </c>
      <c r="B11" s="1073">
        <v>3353128</v>
      </c>
      <c r="C11" s="1073">
        <v>3353128</v>
      </c>
      <c r="D11" s="1073">
        <v>0</v>
      </c>
      <c r="E11" s="1073">
        <v>0</v>
      </c>
    </row>
    <row r="12" spans="1:5" ht="25.5">
      <c r="A12" s="1074" t="s">
        <v>812</v>
      </c>
      <c r="B12" s="1075">
        <v>35820950</v>
      </c>
      <c r="C12" s="1075">
        <v>33320950</v>
      </c>
      <c r="D12" s="1075">
        <v>2500000</v>
      </c>
      <c r="E12" s="1075">
        <v>0</v>
      </c>
    </row>
    <row r="13" spans="1:5" s="697" customFormat="1">
      <c r="A13" s="1072" t="s">
        <v>925</v>
      </c>
      <c r="B13" s="1073">
        <v>62244314</v>
      </c>
      <c r="C13" s="1073">
        <v>61621339</v>
      </c>
      <c r="D13" s="1073">
        <v>0</v>
      </c>
      <c r="E13" s="1073">
        <v>622975</v>
      </c>
    </row>
    <row r="14" spans="1:5" s="697" customFormat="1">
      <c r="A14" s="1072" t="s">
        <v>926</v>
      </c>
      <c r="B14" s="1073">
        <v>16971082</v>
      </c>
      <c r="C14" s="1073">
        <v>16971082</v>
      </c>
      <c r="D14" s="1073">
        <v>0</v>
      </c>
      <c r="E14" s="1073">
        <v>0</v>
      </c>
    </row>
    <row r="15" spans="1:5">
      <c r="A15" s="1074" t="s">
        <v>811</v>
      </c>
      <c r="B15" s="1075">
        <v>232990189</v>
      </c>
      <c r="C15" s="1075">
        <v>229867214</v>
      </c>
      <c r="D15" s="1075">
        <v>2500000</v>
      </c>
      <c r="E15" s="1075">
        <v>622975</v>
      </c>
    </row>
    <row r="16" spans="1:5">
      <c r="A16" s="1074"/>
      <c r="B16" s="1075"/>
      <c r="C16" s="1075"/>
      <c r="D16" s="1075"/>
      <c r="E16" s="1075"/>
    </row>
    <row r="17" spans="1:13" ht="28.5" customHeight="1">
      <c r="A17" s="910" t="s">
        <v>734</v>
      </c>
      <c r="B17" s="696"/>
      <c r="C17" s="696"/>
      <c r="D17" s="696"/>
    </row>
    <row r="18" spans="1:13" ht="21" customHeight="1">
      <c r="A18" s="910" t="s">
        <v>735</v>
      </c>
    </row>
    <row r="19" spans="1:13">
      <c r="D19" s="695" t="s">
        <v>622</v>
      </c>
      <c r="E19" s="784" t="s">
        <v>646</v>
      </c>
    </row>
    <row r="20" spans="1:13" s="553" customFormat="1" ht="63.6" customHeight="1">
      <c r="A20" s="1106" t="s">
        <v>41</v>
      </c>
      <c r="B20" s="1106" t="s">
        <v>859</v>
      </c>
      <c r="C20" s="1106" t="s">
        <v>860</v>
      </c>
      <c r="D20" s="1106" t="s">
        <v>861</v>
      </c>
      <c r="E20" s="1106" t="s">
        <v>862</v>
      </c>
      <c r="F20" s="1106" t="s">
        <v>863</v>
      </c>
      <c r="G20" s="1106" t="s">
        <v>864</v>
      </c>
      <c r="H20" s="1106" t="s">
        <v>865</v>
      </c>
      <c r="I20" s="1106" t="s">
        <v>866</v>
      </c>
      <c r="J20" s="1106" t="s">
        <v>867</v>
      </c>
      <c r="K20" s="1079" t="s">
        <v>927</v>
      </c>
      <c r="L20" s="1079" t="s">
        <v>928</v>
      </c>
      <c r="M20" s="1079" t="s">
        <v>929</v>
      </c>
    </row>
    <row r="21" spans="1:13" ht="25.5">
      <c r="A21" s="1104" t="s">
        <v>813</v>
      </c>
      <c r="B21" s="1102">
        <v>214542690</v>
      </c>
      <c r="C21" s="1102">
        <v>0</v>
      </c>
      <c r="D21" s="1102">
        <v>0</v>
      </c>
      <c r="E21" s="1102">
        <v>214542690</v>
      </c>
      <c r="F21" s="1102">
        <v>0</v>
      </c>
      <c r="G21" s="1102">
        <v>804498776</v>
      </c>
      <c r="H21" s="1102">
        <v>214542690</v>
      </c>
      <c r="I21" s="1102">
        <v>0</v>
      </c>
      <c r="J21" s="1102">
        <v>0</v>
      </c>
      <c r="K21" s="1102">
        <v>8205120</v>
      </c>
      <c r="L21" s="1102">
        <v>8205120</v>
      </c>
      <c r="M21" s="1102">
        <v>8205120</v>
      </c>
    </row>
    <row r="22" spans="1:13" ht="25.5">
      <c r="A22" s="1104" t="s">
        <v>814</v>
      </c>
      <c r="B22" s="1102">
        <v>532354</v>
      </c>
      <c r="C22" s="1102">
        <v>0</v>
      </c>
      <c r="D22" s="1102">
        <v>0</v>
      </c>
      <c r="E22" s="1102">
        <v>532354</v>
      </c>
      <c r="F22" s="1102">
        <v>0</v>
      </c>
      <c r="G22" s="1102">
        <v>97794456</v>
      </c>
      <c r="H22" s="1102">
        <v>532354</v>
      </c>
      <c r="I22" s="1102">
        <v>0</v>
      </c>
      <c r="J22" s="1102">
        <v>0</v>
      </c>
      <c r="K22" s="1102">
        <v>0</v>
      </c>
      <c r="L22" s="1102">
        <v>0</v>
      </c>
      <c r="M22" s="1102">
        <v>0</v>
      </c>
    </row>
    <row r="23" spans="1:13">
      <c r="A23" s="1072" t="s">
        <v>930</v>
      </c>
      <c r="B23" s="1102">
        <v>1290000</v>
      </c>
      <c r="C23" s="1102">
        <v>11950000</v>
      </c>
      <c r="D23" s="1102">
        <v>-110000</v>
      </c>
      <c r="E23" s="1102">
        <v>13130000</v>
      </c>
      <c r="F23" s="1102">
        <v>0</v>
      </c>
      <c r="G23" s="1102">
        <v>37834682</v>
      </c>
      <c r="H23" s="1102">
        <v>13130000</v>
      </c>
      <c r="I23" s="1102">
        <v>0</v>
      </c>
      <c r="J23" s="1102">
        <v>0</v>
      </c>
      <c r="K23" s="1102">
        <v>0</v>
      </c>
      <c r="L23" s="1102"/>
      <c r="M23" s="1102"/>
    </row>
    <row r="24" spans="1:13" ht="38.25">
      <c r="A24" s="1104" t="s">
        <v>815</v>
      </c>
      <c r="B24" s="1102">
        <v>287872260</v>
      </c>
      <c r="C24" s="1102">
        <v>2371170</v>
      </c>
      <c r="D24" s="1102">
        <v>-1926771</v>
      </c>
      <c r="E24" s="1102">
        <v>288316659</v>
      </c>
      <c r="F24" s="1102">
        <v>0</v>
      </c>
      <c r="G24" s="1102">
        <v>331355235</v>
      </c>
      <c r="H24" s="1102">
        <v>288316659</v>
      </c>
      <c r="I24" s="1102">
        <v>0</v>
      </c>
      <c r="J24" s="1102">
        <v>0</v>
      </c>
      <c r="K24" s="1102">
        <v>42807464</v>
      </c>
      <c r="L24" s="1102">
        <v>42807464</v>
      </c>
      <c r="M24" s="1102">
        <v>42807464</v>
      </c>
    </row>
    <row r="25" spans="1:13" ht="38.25">
      <c r="A25" s="1104" t="s">
        <v>816</v>
      </c>
      <c r="B25" s="1102">
        <v>8206304</v>
      </c>
      <c r="C25" s="1102">
        <v>0</v>
      </c>
      <c r="D25" s="1102">
        <v>0</v>
      </c>
      <c r="E25" s="1102">
        <v>8206304</v>
      </c>
      <c r="F25" s="1102">
        <v>0</v>
      </c>
      <c r="G25" s="1102">
        <v>22264629</v>
      </c>
      <c r="H25" s="1102">
        <v>8206304</v>
      </c>
      <c r="I25" s="1102">
        <v>0</v>
      </c>
      <c r="J25" s="1102">
        <v>0</v>
      </c>
      <c r="K25" s="1102">
        <v>1278496</v>
      </c>
      <c r="L25" s="1102">
        <v>1278496</v>
      </c>
      <c r="M25" s="1102">
        <v>1278496</v>
      </c>
    </row>
    <row r="26" spans="1:13" ht="38.25">
      <c r="A26" s="1104" t="s">
        <v>817</v>
      </c>
      <c r="B26" s="1102">
        <v>0</v>
      </c>
      <c r="C26" s="1102">
        <v>0</v>
      </c>
      <c r="D26" s="1102">
        <v>0</v>
      </c>
      <c r="E26" s="1102">
        <v>0</v>
      </c>
      <c r="F26" s="1102">
        <v>0</v>
      </c>
      <c r="G26" s="1102">
        <v>12779829</v>
      </c>
      <c r="H26" s="1102">
        <v>0</v>
      </c>
      <c r="I26" s="1102">
        <v>0</v>
      </c>
      <c r="J26" s="1102">
        <v>0</v>
      </c>
      <c r="K26" s="1102">
        <v>0</v>
      </c>
      <c r="L26" s="1102">
        <v>0</v>
      </c>
      <c r="M26" s="1102">
        <v>0</v>
      </c>
    </row>
    <row r="27" spans="1:13" s="910" customFormat="1" ht="25.5">
      <c r="A27" s="1104" t="s">
        <v>818</v>
      </c>
      <c r="B27" s="1102">
        <v>32525400</v>
      </c>
      <c r="C27" s="1102">
        <v>3245000</v>
      </c>
      <c r="D27" s="1102">
        <v>-1097310</v>
      </c>
      <c r="E27" s="1102">
        <v>34673090</v>
      </c>
      <c r="F27" s="1102">
        <v>0</v>
      </c>
      <c r="G27" s="1102">
        <v>38197059</v>
      </c>
      <c r="H27" s="1102">
        <v>34673090</v>
      </c>
      <c r="I27" s="1102">
        <v>0</v>
      </c>
      <c r="J27" s="1102">
        <v>0</v>
      </c>
      <c r="K27" s="1102">
        <v>4071341</v>
      </c>
      <c r="L27" s="1102">
        <v>4071341</v>
      </c>
      <c r="M27" s="1102">
        <v>3523969</v>
      </c>
    </row>
    <row r="28" spans="1:13" ht="25.5">
      <c r="A28" s="1104" t="s">
        <v>819</v>
      </c>
      <c r="B28" s="1102">
        <v>139395707</v>
      </c>
      <c r="C28" s="1102">
        <v>-5667885</v>
      </c>
      <c r="D28" s="1102">
        <v>-5120792</v>
      </c>
      <c r="E28" s="1102">
        <v>127823943</v>
      </c>
      <c r="F28" s="1102">
        <v>-783087</v>
      </c>
      <c r="G28" s="1102">
        <v>136805647</v>
      </c>
      <c r="H28" s="1102">
        <v>127823943</v>
      </c>
      <c r="I28" s="1102">
        <v>0</v>
      </c>
      <c r="J28" s="1102">
        <v>783087</v>
      </c>
      <c r="K28" s="1102">
        <v>3907893</v>
      </c>
      <c r="L28" s="1102">
        <v>3832290</v>
      </c>
      <c r="M28" s="1102">
        <v>3832290</v>
      </c>
    </row>
    <row r="29" spans="1:13" s="697" customFormat="1" ht="25.5">
      <c r="A29" s="1104" t="s">
        <v>820</v>
      </c>
      <c r="B29" s="1102">
        <v>11928336</v>
      </c>
      <c r="C29" s="1102">
        <v>-1307304</v>
      </c>
      <c r="D29" s="1102">
        <v>-743082</v>
      </c>
      <c r="E29" s="1102">
        <v>9502886</v>
      </c>
      <c r="F29" s="1102">
        <v>-375064</v>
      </c>
      <c r="G29" s="1102">
        <v>28060895</v>
      </c>
      <c r="H29" s="1102">
        <v>9502886</v>
      </c>
      <c r="I29" s="1102">
        <v>0</v>
      </c>
      <c r="J29" s="1102">
        <v>375064</v>
      </c>
      <c r="K29" s="1102">
        <v>0</v>
      </c>
      <c r="L29" s="1102">
        <v>0</v>
      </c>
      <c r="M29" s="1102">
        <v>0</v>
      </c>
    </row>
    <row r="30" spans="1:13" s="697" customFormat="1">
      <c r="A30" s="1105" t="s">
        <v>821</v>
      </c>
      <c r="B30" s="1103">
        <v>696293051</v>
      </c>
      <c r="C30" s="1103">
        <v>10590981</v>
      </c>
      <c r="D30" s="1103">
        <v>-8997955</v>
      </c>
      <c r="E30" s="1103">
        <v>696727926</v>
      </c>
      <c r="F30" s="1103">
        <v>-1158151</v>
      </c>
      <c r="G30" s="1103">
        <v>1509591208</v>
      </c>
      <c r="H30" s="1103">
        <v>696727926</v>
      </c>
      <c r="I30" s="1103">
        <v>0</v>
      </c>
      <c r="J30" s="1103">
        <v>1158151</v>
      </c>
      <c r="K30" s="1103">
        <v>60270314</v>
      </c>
      <c r="L30" s="1103">
        <v>60194711</v>
      </c>
      <c r="M30" s="1103">
        <v>59647339</v>
      </c>
    </row>
    <row r="31" spans="1:13" s="697" customFormat="1">
      <c r="A31" s="1074"/>
      <c r="B31" s="1103"/>
      <c r="C31" s="1103"/>
      <c r="D31" s="1103"/>
      <c r="E31" s="1075"/>
    </row>
    <row r="32" spans="1:13" ht="78.599999999999994" customHeight="1">
      <c r="A32" s="1247" t="s">
        <v>822</v>
      </c>
      <c r="B32" s="1247"/>
      <c r="C32" s="1247"/>
      <c r="D32" s="784" t="s">
        <v>715</v>
      </c>
    </row>
    <row r="33" spans="1:7">
      <c r="A33" s="667" t="s">
        <v>829</v>
      </c>
      <c r="B33" s="1078" t="s">
        <v>622</v>
      </c>
      <c r="D33" s="695"/>
    </row>
    <row r="34" spans="1:7" ht="31.5" customHeight="1">
      <c r="A34" s="1072" t="s">
        <v>823</v>
      </c>
      <c r="B34" s="1073">
        <v>1158151</v>
      </c>
      <c r="C34" s="1076"/>
      <c r="D34" s="1077"/>
    </row>
    <row r="35" spans="1:7" ht="31.5" customHeight="1">
      <c r="A35" s="1072" t="s">
        <v>824</v>
      </c>
      <c r="B35" s="1073">
        <v>622975</v>
      </c>
      <c r="C35" s="1076"/>
      <c r="D35" s="1077"/>
    </row>
    <row r="36" spans="1:7" ht="51">
      <c r="A36" s="1072" t="s">
        <v>933</v>
      </c>
      <c r="B36" s="1073">
        <v>-523191</v>
      </c>
      <c r="C36" s="1076"/>
      <c r="D36" s="1077"/>
    </row>
    <row r="37" spans="1:7" ht="51">
      <c r="A37" s="1072" t="s">
        <v>931</v>
      </c>
      <c r="B37" s="1073">
        <v>1714880</v>
      </c>
      <c r="C37" s="1076"/>
      <c r="D37" s="1077"/>
    </row>
    <row r="38" spans="1:7" ht="38.25">
      <c r="A38" s="1072" t="s">
        <v>932</v>
      </c>
      <c r="B38" s="1073">
        <v>14332130</v>
      </c>
      <c r="C38" s="1076"/>
      <c r="D38" s="1077"/>
    </row>
    <row r="39" spans="1:7" ht="102">
      <c r="A39" s="1072" t="s">
        <v>825</v>
      </c>
      <c r="B39" s="1073">
        <v>465595877</v>
      </c>
      <c r="C39" s="1076"/>
      <c r="D39" s="1077"/>
    </row>
    <row r="40" spans="1:7" ht="31.5" customHeight="1">
      <c r="A40" s="1074" t="s">
        <v>826</v>
      </c>
      <c r="B40" s="1075">
        <v>1781126</v>
      </c>
      <c r="C40" s="1076"/>
      <c r="D40" s="1077"/>
    </row>
    <row r="41" spans="1:7" ht="38.25">
      <c r="A41" s="1074" t="s">
        <v>827</v>
      </c>
      <c r="B41" s="1075">
        <v>1781126</v>
      </c>
      <c r="C41" s="1076"/>
      <c r="D41" s="1077"/>
    </row>
    <row r="42" spans="1:7" ht="25.5">
      <c r="A42" s="1074" t="s">
        <v>828</v>
      </c>
      <c r="B42" s="1075">
        <v>1781126</v>
      </c>
      <c r="C42" s="1076"/>
      <c r="D42" s="1077"/>
    </row>
    <row r="44" spans="1:7" s="697" customFormat="1">
      <c r="A44" s="697" t="s">
        <v>797</v>
      </c>
    </row>
    <row r="45" spans="1:7" s="697" customFormat="1">
      <c r="E45" s="784" t="s">
        <v>798</v>
      </c>
    </row>
    <row r="46" spans="1:7">
      <c r="F46" s="667" t="s">
        <v>622</v>
      </c>
    </row>
    <row r="47" spans="1:7" ht="127.5" customHeight="1">
      <c r="A47" s="1037" t="s">
        <v>41</v>
      </c>
      <c r="B47" s="1079" t="s">
        <v>799</v>
      </c>
      <c r="C47" s="1079" t="s">
        <v>934</v>
      </c>
      <c r="D47" s="1079" t="s">
        <v>935</v>
      </c>
      <c r="E47" s="1079" t="s">
        <v>936</v>
      </c>
      <c r="F47" s="1079" t="s">
        <v>833</v>
      </c>
      <c r="G47" s="1079" t="s">
        <v>834</v>
      </c>
    </row>
    <row r="48" spans="1:7" ht="38.25">
      <c r="A48" s="1072" t="s">
        <v>830</v>
      </c>
      <c r="B48" s="1073">
        <v>15000000</v>
      </c>
      <c r="C48" s="1073">
        <v>14268000</v>
      </c>
      <c r="D48" s="1073">
        <v>0</v>
      </c>
      <c r="E48" s="1073">
        <v>0</v>
      </c>
      <c r="F48" s="1073">
        <v>0</v>
      </c>
      <c r="G48" s="1073">
        <v>0</v>
      </c>
    </row>
    <row r="49" spans="1:7" ht="25.5">
      <c r="A49" s="1072" t="s">
        <v>831</v>
      </c>
      <c r="B49" s="1073">
        <v>19990011</v>
      </c>
      <c r="C49" s="1073">
        <v>19990011</v>
      </c>
      <c r="D49" s="1073">
        <v>0</v>
      </c>
      <c r="E49" s="1073">
        <v>0</v>
      </c>
      <c r="F49" s="1073">
        <v>0</v>
      </c>
      <c r="G49" s="1073">
        <v>0</v>
      </c>
    </row>
    <row r="50" spans="1:7" ht="25.5">
      <c r="A50" s="1072" t="s">
        <v>832</v>
      </c>
      <c r="B50" s="1073">
        <v>120974942</v>
      </c>
      <c r="C50" s="1073">
        <v>120611613</v>
      </c>
      <c r="D50" s="1073">
        <v>0</v>
      </c>
      <c r="E50" s="1073">
        <v>0</v>
      </c>
      <c r="F50" s="1073">
        <v>0</v>
      </c>
      <c r="G50" s="1073">
        <v>0</v>
      </c>
    </row>
    <row r="51" spans="1:7">
      <c r="B51" s="696"/>
      <c r="C51" s="696"/>
      <c r="D51" s="696"/>
      <c r="E51" s="696"/>
      <c r="F51" s="696"/>
      <c r="G51" s="696"/>
    </row>
    <row r="52" spans="1:7">
      <c r="B52" s="696"/>
      <c r="C52" s="696"/>
      <c r="D52" s="696"/>
      <c r="E52" s="696"/>
      <c r="F52" s="696"/>
      <c r="G52" s="696"/>
    </row>
    <row r="53" spans="1:7">
      <c r="B53" s="696"/>
      <c r="C53" s="696"/>
      <c r="D53" s="696"/>
      <c r="E53" s="696"/>
      <c r="F53" s="696"/>
      <c r="G53" s="696"/>
    </row>
  </sheetData>
  <mergeCells count="1">
    <mergeCell ref="A32:C3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dőlt"&amp;12 13. melléklet a ../2024. (......) önkormányzati rendelethez&amp;"Times New Roman CE,Dőlt"
</oddHeader>
    <oddFooter>&amp;R&amp;P/&amp;N</oddFooter>
  </headerFooter>
  <rowBreaks count="2" manualBreakCount="2">
    <brk id="16" max="16383" man="1"/>
    <brk id="43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>
  <dimension ref="A2:K47"/>
  <sheetViews>
    <sheetView view="pageLayout" topLeftCell="A22" workbookViewId="0">
      <selection activeCell="H54" sqref="H54"/>
    </sheetView>
  </sheetViews>
  <sheetFormatPr defaultRowHeight="12.75"/>
  <cols>
    <col min="1" max="1" width="7.1640625" customWidth="1"/>
    <col min="2" max="2" width="37.33203125" style="552" customWidth="1"/>
    <col min="3" max="3" width="15.6640625" bestFit="1" customWidth="1"/>
    <col min="4" max="4" width="13.5" customWidth="1"/>
    <col min="5" max="5" width="15.6640625" bestFit="1" customWidth="1"/>
    <col min="6" max="6" width="12.83203125" customWidth="1"/>
    <col min="7" max="7" width="13.33203125" customWidth="1"/>
    <col min="8" max="8" width="18" customWidth="1"/>
  </cols>
  <sheetData>
    <row r="2" spans="1:11" ht="15.75">
      <c r="B2" s="1248" t="s">
        <v>605</v>
      </c>
      <c r="C2" s="1248"/>
      <c r="D2" s="1248"/>
      <c r="E2" t="s">
        <v>704</v>
      </c>
      <c r="G2" t="s">
        <v>655</v>
      </c>
    </row>
    <row r="4" spans="1:11" s="550" customFormat="1" ht="24.75">
      <c r="A4" s="568"/>
      <c r="B4" s="564" t="s">
        <v>487</v>
      </c>
      <c r="C4" s="557" t="s">
        <v>456</v>
      </c>
      <c r="D4" s="557" t="s">
        <v>453</v>
      </c>
      <c r="E4" s="557" t="s">
        <v>454</v>
      </c>
      <c r="F4" s="557" t="s">
        <v>455</v>
      </c>
      <c r="G4" s="557" t="s">
        <v>703</v>
      </c>
      <c r="H4" s="558" t="s">
        <v>457</v>
      </c>
    </row>
    <row r="5" spans="1:11" s="550" customFormat="1" ht="15">
      <c r="A5" s="568">
        <v>1</v>
      </c>
      <c r="B5" s="557" t="s">
        <v>488</v>
      </c>
      <c r="C5" s="559">
        <v>270379059</v>
      </c>
      <c r="D5" s="559">
        <v>0</v>
      </c>
      <c r="E5" s="559">
        <v>0</v>
      </c>
      <c r="F5" s="559">
        <v>0</v>
      </c>
      <c r="G5" s="559">
        <v>0</v>
      </c>
      <c r="H5" s="559">
        <f>SUM(C5:G5)</f>
        <v>270379059</v>
      </c>
      <c r="I5" s="555"/>
      <c r="J5" s="555"/>
      <c r="K5" s="555"/>
    </row>
    <row r="6" spans="1:11" s="550" customFormat="1" ht="15">
      <c r="A6" s="568">
        <v>2</v>
      </c>
      <c r="B6" s="557" t="s">
        <v>489</v>
      </c>
      <c r="C6" s="559">
        <v>124825133</v>
      </c>
      <c r="D6" s="559">
        <v>729060</v>
      </c>
      <c r="E6" s="559">
        <v>20928172</v>
      </c>
      <c r="F6" s="559">
        <v>1968764</v>
      </c>
      <c r="G6" s="559">
        <v>0</v>
      </c>
      <c r="H6" s="559">
        <f t="shared" ref="H6:H45" si="0">SUM(C6:G6)</f>
        <v>148451129</v>
      </c>
      <c r="I6" s="555"/>
      <c r="J6" s="555"/>
      <c r="K6" s="555"/>
    </row>
    <row r="7" spans="1:11" s="550" customFormat="1" ht="15">
      <c r="A7" s="568">
        <v>3</v>
      </c>
      <c r="B7" s="557" t="s">
        <v>490</v>
      </c>
      <c r="C7" s="559">
        <v>0</v>
      </c>
      <c r="D7" s="559">
        <v>0</v>
      </c>
      <c r="E7" s="559">
        <v>0</v>
      </c>
      <c r="F7" s="559">
        <v>0</v>
      </c>
      <c r="G7" s="559">
        <v>0</v>
      </c>
      <c r="H7" s="559">
        <f t="shared" si="0"/>
        <v>0</v>
      </c>
      <c r="I7" s="555"/>
      <c r="J7" s="555"/>
      <c r="K7" s="555"/>
    </row>
    <row r="8" spans="1:11" s="551" customFormat="1" ht="14.25">
      <c r="A8" s="569" t="s">
        <v>471</v>
      </c>
      <c r="B8" s="564" t="s">
        <v>491</v>
      </c>
      <c r="C8" s="560">
        <f t="shared" ref="C8:H8" si="1">SUM(C5:C7)</f>
        <v>395204192</v>
      </c>
      <c r="D8" s="560">
        <f t="shared" si="1"/>
        <v>729060</v>
      </c>
      <c r="E8" s="560">
        <f t="shared" si="1"/>
        <v>20928172</v>
      </c>
      <c r="F8" s="560">
        <f t="shared" si="1"/>
        <v>1968764</v>
      </c>
      <c r="G8" s="560">
        <f t="shared" si="1"/>
        <v>0</v>
      </c>
      <c r="H8" s="560">
        <f t="shared" si="1"/>
        <v>418830188</v>
      </c>
      <c r="I8" s="556"/>
      <c r="J8" s="556"/>
      <c r="K8" s="556"/>
    </row>
    <row r="9" spans="1:11" s="550" customFormat="1" ht="15">
      <c r="A9" s="568">
        <v>4</v>
      </c>
      <c r="B9" s="557" t="s">
        <v>492</v>
      </c>
      <c r="C9" s="559"/>
      <c r="D9" s="559">
        <v>0</v>
      </c>
      <c r="E9" s="559">
        <v>0</v>
      </c>
      <c r="F9" s="559">
        <v>0</v>
      </c>
      <c r="G9" s="559">
        <v>0</v>
      </c>
      <c r="H9" s="559">
        <f t="shared" si="0"/>
        <v>0</v>
      </c>
      <c r="I9" s="555"/>
      <c r="J9" s="555"/>
      <c r="K9" s="555"/>
    </row>
    <row r="10" spans="1:11" s="550" customFormat="1" ht="15">
      <c r="A10" s="568">
        <v>5</v>
      </c>
      <c r="B10" s="557" t="s">
        <v>493</v>
      </c>
      <c r="C10" s="559">
        <v>0</v>
      </c>
      <c r="D10" s="559">
        <v>0</v>
      </c>
      <c r="E10" s="559">
        <v>0</v>
      </c>
      <c r="F10" s="559">
        <v>0</v>
      </c>
      <c r="G10" s="559">
        <v>0</v>
      </c>
      <c r="H10" s="559">
        <f t="shared" si="0"/>
        <v>0</v>
      </c>
      <c r="I10" s="555"/>
      <c r="J10" s="555"/>
      <c r="K10" s="555"/>
    </row>
    <row r="11" spans="1:11" s="551" customFormat="1" ht="15">
      <c r="A11" s="569" t="s">
        <v>472</v>
      </c>
      <c r="B11" s="564" t="s">
        <v>494</v>
      </c>
      <c r="C11" s="560">
        <v>0</v>
      </c>
      <c r="D11" s="560">
        <v>0</v>
      </c>
      <c r="E11" s="560">
        <v>0</v>
      </c>
      <c r="F11" s="560">
        <v>0</v>
      </c>
      <c r="G11" s="560">
        <v>0</v>
      </c>
      <c r="H11" s="559">
        <f t="shared" si="0"/>
        <v>0</v>
      </c>
      <c r="I11" s="556"/>
      <c r="J11" s="556"/>
      <c r="K11" s="556"/>
    </row>
    <row r="12" spans="1:11" s="550" customFormat="1" ht="15">
      <c r="A12" s="568">
        <v>6</v>
      </c>
      <c r="B12" s="557" t="s">
        <v>495</v>
      </c>
      <c r="C12" s="559">
        <v>933703586</v>
      </c>
      <c r="D12" s="559">
        <v>201634832</v>
      </c>
      <c r="E12" s="559">
        <v>547481524</v>
      </c>
      <c r="F12" s="559">
        <v>38255032</v>
      </c>
      <c r="G12" s="559">
        <v>34528189</v>
      </c>
      <c r="H12" s="559">
        <f t="shared" si="0"/>
        <v>1755603163</v>
      </c>
      <c r="I12" s="555"/>
      <c r="J12" s="555"/>
      <c r="K12" s="555"/>
    </row>
    <row r="13" spans="1:11" s="550" customFormat="1" ht="15">
      <c r="A13" s="568">
        <v>7</v>
      </c>
      <c r="B13" s="557" t="s">
        <v>496</v>
      </c>
      <c r="C13" s="555">
        <v>149928993</v>
      </c>
      <c r="D13" s="559">
        <v>6157584</v>
      </c>
      <c r="E13" s="559">
        <v>837227</v>
      </c>
      <c r="F13" s="559"/>
      <c r="G13" s="559">
        <v>0</v>
      </c>
      <c r="H13" s="559">
        <f t="shared" si="0"/>
        <v>156923804</v>
      </c>
      <c r="I13" s="555"/>
      <c r="J13" s="555"/>
      <c r="K13" s="555"/>
    </row>
    <row r="14" spans="1:11" s="550" customFormat="1" ht="15">
      <c r="A14" s="568">
        <v>8</v>
      </c>
      <c r="B14" s="557" t="s">
        <v>526</v>
      </c>
      <c r="C14" s="559">
        <v>183186599</v>
      </c>
      <c r="D14" s="559">
        <v>0</v>
      </c>
      <c r="E14" s="559">
        <v>0</v>
      </c>
      <c r="F14" s="559">
        <v>0</v>
      </c>
      <c r="G14" s="559">
        <v>0</v>
      </c>
      <c r="H14" s="559">
        <f t="shared" si="0"/>
        <v>183186599</v>
      </c>
      <c r="I14" s="555"/>
      <c r="J14" s="555"/>
      <c r="K14" s="555"/>
    </row>
    <row r="15" spans="1:11" s="550" customFormat="1" ht="15">
      <c r="A15" s="568">
        <v>9</v>
      </c>
      <c r="B15" s="557" t="s">
        <v>497</v>
      </c>
      <c r="C15" s="559">
        <v>14472613</v>
      </c>
      <c r="D15" s="559">
        <v>669219</v>
      </c>
      <c r="E15" s="559">
        <v>1556873</v>
      </c>
      <c r="F15" s="559">
        <v>1070555</v>
      </c>
      <c r="G15" s="559">
        <v>4183</v>
      </c>
      <c r="H15" s="559">
        <f>SUM(C15:G15)</f>
        <v>17773443</v>
      </c>
      <c r="I15" s="555"/>
      <c r="J15" s="555"/>
      <c r="K15" s="555"/>
    </row>
    <row r="16" spans="1:11" s="551" customFormat="1" ht="14.25">
      <c r="A16" s="569" t="s">
        <v>474</v>
      </c>
      <c r="B16" s="564" t="s">
        <v>498</v>
      </c>
      <c r="C16" s="792">
        <f t="shared" ref="C16:H16" si="2">SUM(C12:C15)</f>
        <v>1281291791</v>
      </c>
      <c r="D16" s="792">
        <f t="shared" si="2"/>
        <v>208461635</v>
      </c>
      <c r="E16" s="560">
        <f t="shared" si="2"/>
        <v>549875624</v>
      </c>
      <c r="F16" s="560">
        <f t="shared" si="2"/>
        <v>39325587</v>
      </c>
      <c r="G16" s="560">
        <f t="shared" si="2"/>
        <v>34532372</v>
      </c>
      <c r="H16" s="560">
        <f t="shared" si="2"/>
        <v>2113487009</v>
      </c>
      <c r="I16" s="556"/>
      <c r="J16" s="556"/>
      <c r="K16" s="556"/>
    </row>
    <row r="17" spans="1:11" s="550" customFormat="1" ht="15.75" customHeight="1">
      <c r="A17" s="568">
        <v>10</v>
      </c>
      <c r="B17" s="557" t="s">
        <v>499</v>
      </c>
      <c r="C17" s="559">
        <v>18670935</v>
      </c>
      <c r="D17" s="559">
        <v>2240765</v>
      </c>
      <c r="E17" s="559">
        <v>88235079</v>
      </c>
      <c r="F17" s="559">
        <v>2915144</v>
      </c>
      <c r="G17" s="559">
        <v>364326</v>
      </c>
      <c r="H17" s="559">
        <f t="shared" si="0"/>
        <v>112426249</v>
      </c>
      <c r="I17" s="555"/>
      <c r="J17" s="555"/>
      <c r="K17" s="555"/>
    </row>
    <row r="18" spans="1:11" s="550" customFormat="1" ht="15">
      <c r="A18" s="568">
        <v>11</v>
      </c>
      <c r="B18" s="557" t="s">
        <v>726</v>
      </c>
      <c r="C18" s="559">
        <v>153899867</v>
      </c>
      <c r="D18" s="559">
        <v>12628236</v>
      </c>
      <c r="E18" s="559">
        <v>24833689</v>
      </c>
      <c r="F18" s="559">
        <v>10127880</v>
      </c>
      <c r="G18" s="559">
        <v>748873</v>
      </c>
      <c r="H18" s="559">
        <f t="shared" si="0"/>
        <v>202238545</v>
      </c>
      <c r="I18" s="555"/>
      <c r="J18" s="555"/>
      <c r="K18" s="555"/>
    </row>
    <row r="19" spans="1:11" s="550" customFormat="1" ht="15">
      <c r="A19" s="568">
        <v>12</v>
      </c>
      <c r="B19" s="557" t="s">
        <v>505</v>
      </c>
      <c r="C19" s="559">
        <v>0</v>
      </c>
      <c r="D19" s="559">
        <v>0</v>
      </c>
      <c r="E19" s="559">
        <v>0</v>
      </c>
      <c r="F19" s="559">
        <v>0</v>
      </c>
      <c r="G19" s="559">
        <v>0</v>
      </c>
      <c r="H19" s="559">
        <f t="shared" si="0"/>
        <v>0</v>
      </c>
      <c r="I19" s="555"/>
      <c r="J19" s="555"/>
      <c r="K19" s="555"/>
    </row>
    <row r="20" spans="1:11" s="550" customFormat="1" ht="15">
      <c r="A20" s="568">
        <v>13</v>
      </c>
      <c r="B20" s="557" t="s">
        <v>502</v>
      </c>
      <c r="C20" s="559">
        <v>15000</v>
      </c>
      <c r="D20" s="559">
        <v>0</v>
      </c>
      <c r="E20" s="559">
        <v>0</v>
      </c>
      <c r="F20" s="559">
        <v>0</v>
      </c>
      <c r="G20" s="559">
        <v>0</v>
      </c>
      <c r="H20" s="559">
        <f t="shared" si="0"/>
        <v>15000</v>
      </c>
      <c r="I20" s="555"/>
      <c r="J20" s="555"/>
      <c r="K20" s="555"/>
    </row>
    <row r="21" spans="1:11" s="551" customFormat="1" ht="14.25">
      <c r="A21" s="569" t="s">
        <v>475</v>
      </c>
      <c r="B21" s="564" t="s">
        <v>503</v>
      </c>
      <c r="C21" s="560">
        <f t="shared" ref="C21:H21" si="3">SUM(C17:C20)</f>
        <v>172585802</v>
      </c>
      <c r="D21" s="560">
        <f t="shared" si="3"/>
        <v>14869001</v>
      </c>
      <c r="E21" s="560">
        <f t="shared" si="3"/>
        <v>113068768</v>
      </c>
      <c r="F21" s="560">
        <f t="shared" si="3"/>
        <v>13043024</v>
      </c>
      <c r="G21" s="560">
        <f t="shared" si="3"/>
        <v>1113199</v>
      </c>
      <c r="H21" s="560">
        <f t="shared" si="3"/>
        <v>314679794</v>
      </c>
      <c r="I21" s="556"/>
      <c r="J21" s="556"/>
      <c r="K21" s="556"/>
    </row>
    <row r="22" spans="1:11" s="550" customFormat="1" ht="15">
      <c r="A22" s="568">
        <v>14</v>
      </c>
      <c r="B22" s="557" t="s">
        <v>504</v>
      </c>
      <c r="C22" s="559">
        <v>219428824</v>
      </c>
      <c r="D22" s="559">
        <v>149398471</v>
      </c>
      <c r="E22" s="559">
        <v>352735096</v>
      </c>
      <c r="F22" s="559">
        <v>19669443</v>
      </c>
      <c r="G22" s="559">
        <v>27092381</v>
      </c>
      <c r="H22" s="559">
        <f t="shared" si="0"/>
        <v>768324215</v>
      </c>
      <c r="I22" s="555"/>
      <c r="J22" s="555"/>
      <c r="K22" s="555"/>
    </row>
    <row r="23" spans="1:11" s="550" customFormat="1" ht="15">
      <c r="A23" s="568">
        <v>15</v>
      </c>
      <c r="B23" s="557" t="s">
        <v>500</v>
      </c>
      <c r="C23" s="559">
        <v>41920349</v>
      </c>
      <c r="D23" s="559">
        <v>16721441</v>
      </c>
      <c r="E23" s="559">
        <v>20976459</v>
      </c>
      <c r="F23" s="559">
        <v>4570076</v>
      </c>
      <c r="G23" s="559">
        <v>2154085</v>
      </c>
      <c r="H23" s="559">
        <f t="shared" si="0"/>
        <v>86342410</v>
      </c>
      <c r="I23" s="555"/>
      <c r="J23" s="555"/>
      <c r="K23" s="555"/>
    </row>
    <row r="24" spans="1:11" s="550" customFormat="1" ht="15">
      <c r="A24" s="568">
        <v>16</v>
      </c>
      <c r="B24" s="557" t="s">
        <v>501</v>
      </c>
      <c r="C24" s="559">
        <v>29040610</v>
      </c>
      <c r="D24" s="559">
        <v>28110430</v>
      </c>
      <c r="E24" s="559">
        <v>59355288</v>
      </c>
      <c r="F24" s="559">
        <v>3121908</v>
      </c>
      <c r="G24" s="559">
        <v>3885281</v>
      </c>
      <c r="H24" s="559">
        <f t="shared" si="0"/>
        <v>123513517</v>
      </c>
      <c r="I24" s="555"/>
      <c r="J24" s="555"/>
      <c r="K24" s="555"/>
    </row>
    <row r="25" spans="1:11" s="551" customFormat="1" ht="14.25">
      <c r="A25" s="569" t="s">
        <v>506</v>
      </c>
      <c r="B25" s="564" t="s">
        <v>507</v>
      </c>
      <c r="C25" s="560">
        <f t="shared" ref="C25:H25" si="4">SUM(C22:C24)</f>
        <v>290389783</v>
      </c>
      <c r="D25" s="792">
        <f t="shared" si="4"/>
        <v>194230342</v>
      </c>
      <c r="E25" s="560">
        <f t="shared" si="4"/>
        <v>433066843</v>
      </c>
      <c r="F25" s="560">
        <f t="shared" si="4"/>
        <v>27361427</v>
      </c>
      <c r="G25" s="560">
        <f t="shared" si="4"/>
        <v>33131747</v>
      </c>
      <c r="H25" s="560">
        <f t="shared" si="4"/>
        <v>978180142</v>
      </c>
      <c r="I25" s="556"/>
      <c r="J25" s="556"/>
      <c r="K25" s="556"/>
    </row>
    <row r="26" spans="1:11" s="551" customFormat="1" ht="14.25">
      <c r="A26" s="569" t="s">
        <v>508</v>
      </c>
      <c r="B26" s="564" t="s">
        <v>514</v>
      </c>
      <c r="C26" s="560">
        <v>274294028</v>
      </c>
      <c r="D26" s="560">
        <v>291993</v>
      </c>
      <c r="E26" s="560">
        <v>3701530</v>
      </c>
      <c r="F26" s="560">
        <v>110760</v>
      </c>
      <c r="G26" s="560">
        <v>399865</v>
      </c>
      <c r="H26" s="560">
        <f t="shared" si="0"/>
        <v>278798176</v>
      </c>
      <c r="I26" s="556"/>
      <c r="J26" s="556"/>
      <c r="K26" s="556"/>
    </row>
    <row r="27" spans="1:11" s="551" customFormat="1" ht="14.25">
      <c r="A27" s="569" t="s">
        <v>509</v>
      </c>
      <c r="B27" s="564" t="s">
        <v>515</v>
      </c>
      <c r="C27" s="560">
        <v>980327050</v>
      </c>
      <c r="D27" s="560">
        <v>3044850</v>
      </c>
      <c r="E27" s="560">
        <v>21158219</v>
      </c>
      <c r="F27" s="560">
        <v>2006123</v>
      </c>
      <c r="G27" s="560">
        <v>413855</v>
      </c>
      <c r="H27" s="560">
        <f t="shared" si="0"/>
        <v>1006950097</v>
      </c>
      <c r="I27" s="556"/>
      <c r="J27" s="556"/>
      <c r="K27" s="556"/>
    </row>
    <row r="28" spans="1:11" s="551" customFormat="1" ht="14.25">
      <c r="A28" s="569" t="s">
        <v>473</v>
      </c>
      <c r="B28" s="564" t="s">
        <v>516</v>
      </c>
      <c r="C28" s="792">
        <f t="shared" ref="C28:H28" si="5">SUM(C8+C11+C16-C21-C25-C26-C27)</f>
        <v>-41100680</v>
      </c>
      <c r="D28" s="792">
        <f t="shared" si="5"/>
        <v>-3245491</v>
      </c>
      <c r="E28" s="560">
        <f t="shared" si="5"/>
        <v>-191564</v>
      </c>
      <c r="F28" s="560">
        <f t="shared" si="5"/>
        <v>-1226983</v>
      </c>
      <c r="G28" s="560">
        <f t="shared" si="5"/>
        <v>-526294</v>
      </c>
      <c r="H28" s="560">
        <f t="shared" si="5"/>
        <v>-46291012</v>
      </c>
      <c r="I28" s="556"/>
      <c r="J28" s="556"/>
      <c r="K28" s="556"/>
    </row>
    <row r="29" spans="1:11" s="550" customFormat="1" ht="15">
      <c r="A29" s="568">
        <v>18</v>
      </c>
      <c r="B29" s="557" t="s">
        <v>666</v>
      </c>
      <c r="C29" s="800">
        <v>0</v>
      </c>
      <c r="D29" s="559">
        <v>0</v>
      </c>
      <c r="E29" s="559">
        <v>0</v>
      </c>
      <c r="F29" s="559">
        <v>0</v>
      </c>
      <c r="G29" s="559">
        <v>0</v>
      </c>
      <c r="H29" s="559">
        <f>SUM(C29:G29)</f>
        <v>0</v>
      </c>
      <c r="I29" s="555"/>
      <c r="J29" s="555"/>
      <c r="K29" s="555"/>
    </row>
    <row r="30" spans="1:11" s="550" customFormat="1" ht="15">
      <c r="A30" s="568">
        <v>18</v>
      </c>
      <c r="B30" s="557" t="s">
        <v>517</v>
      </c>
      <c r="C30" s="559">
        <v>0</v>
      </c>
      <c r="D30" s="559">
        <v>0</v>
      </c>
      <c r="E30" s="559">
        <v>0</v>
      </c>
      <c r="F30" s="559">
        <v>0</v>
      </c>
      <c r="G30" s="559">
        <v>0</v>
      </c>
      <c r="H30" s="559">
        <f t="shared" si="0"/>
        <v>0</v>
      </c>
      <c r="I30" s="555"/>
      <c r="J30" s="555"/>
      <c r="K30" s="555"/>
    </row>
    <row r="31" spans="1:11" s="550" customFormat="1" ht="15">
      <c r="A31" s="568">
        <v>20</v>
      </c>
      <c r="B31" s="717" t="s">
        <v>705</v>
      </c>
      <c r="C31" s="559">
        <v>135</v>
      </c>
      <c r="D31" s="559">
        <v>1</v>
      </c>
      <c r="E31" s="559">
        <v>0</v>
      </c>
      <c r="F31" s="559">
        <v>1</v>
      </c>
      <c r="G31" s="559">
        <v>0</v>
      </c>
      <c r="H31" s="559">
        <f t="shared" si="0"/>
        <v>137</v>
      </c>
      <c r="I31" s="555"/>
      <c r="J31" s="555"/>
      <c r="K31" s="555"/>
    </row>
    <row r="32" spans="1:11" s="550" customFormat="1" ht="15">
      <c r="A32" s="568">
        <v>21</v>
      </c>
      <c r="B32" s="557" t="s">
        <v>736</v>
      </c>
      <c r="C32" s="559">
        <v>0</v>
      </c>
      <c r="D32" s="559">
        <v>0</v>
      </c>
      <c r="E32" s="559">
        <v>0</v>
      </c>
      <c r="F32" s="559">
        <v>0</v>
      </c>
      <c r="G32" s="559">
        <v>0</v>
      </c>
      <c r="H32" s="559">
        <f t="shared" si="0"/>
        <v>0</v>
      </c>
      <c r="I32" s="555"/>
      <c r="J32" s="555"/>
      <c r="K32" s="555"/>
    </row>
    <row r="33" spans="1:11" s="550" customFormat="1" ht="15">
      <c r="A33" s="568" t="s">
        <v>701</v>
      </c>
      <c r="B33" s="570" t="s">
        <v>518</v>
      </c>
      <c r="C33" s="559">
        <v>0</v>
      </c>
      <c r="D33" s="559">
        <v>0</v>
      </c>
      <c r="E33" s="559">
        <v>0</v>
      </c>
      <c r="F33" s="559">
        <v>0</v>
      </c>
      <c r="G33" s="559">
        <v>0</v>
      </c>
      <c r="H33" s="559">
        <f t="shared" si="0"/>
        <v>0</v>
      </c>
      <c r="I33" s="555"/>
      <c r="J33" s="555"/>
      <c r="K33" s="555"/>
    </row>
    <row r="34" spans="1:11" s="551" customFormat="1" ht="14.25">
      <c r="A34" s="569" t="s">
        <v>510</v>
      </c>
      <c r="B34" s="564" t="s">
        <v>519</v>
      </c>
      <c r="C34" s="560">
        <f t="shared" ref="C34:H34" si="6">SUM(C29:C33)</f>
        <v>135</v>
      </c>
      <c r="D34" s="560">
        <f t="shared" si="6"/>
        <v>1</v>
      </c>
      <c r="E34" s="560">
        <f t="shared" si="6"/>
        <v>0</v>
      </c>
      <c r="F34" s="560">
        <f t="shared" si="6"/>
        <v>1</v>
      </c>
      <c r="G34" s="560">
        <f t="shared" si="6"/>
        <v>0</v>
      </c>
      <c r="H34" s="560">
        <f t="shared" si="6"/>
        <v>137</v>
      </c>
      <c r="I34" s="556"/>
      <c r="J34" s="556"/>
      <c r="K34" s="556"/>
    </row>
    <row r="35" spans="1:11" s="550" customFormat="1" ht="15">
      <c r="A35" s="568">
        <v>22</v>
      </c>
      <c r="B35" s="552" t="s">
        <v>633</v>
      </c>
      <c r="C35" s="559">
        <v>0</v>
      </c>
      <c r="D35" s="559">
        <v>0</v>
      </c>
      <c r="E35" s="559">
        <v>0</v>
      </c>
      <c r="F35" s="559">
        <v>0</v>
      </c>
      <c r="G35" s="559">
        <v>0</v>
      </c>
      <c r="H35" s="559">
        <f t="shared" si="0"/>
        <v>0</v>
      </c>
      <c r="I35" s="555"/>
      <c r="J35" s="555"/>
      <c r="K35" s="555"/>
    </row>
    <row r="36" spans="1:11" s="550" customFormat="1" ht="15">
      <c r="A36" s="568">
        <v>24</v>
      </c>
      <c r="B36" s="557" t="s">
        <v>520</v>
      </c>
      <c r="C36" s="559">
        <v>2147853</v>
      </c>
      <c r="D36" s="559">
        <v>0</v>
      </c>
      <c r="E36" s="559">
        <v>0</v>
      </c>
      <c r="F36" s="559">
        <v>0</v>
      </c>
      <c r="G36" s="559">
        <v>0</v>
      </c>
      <c r="H36" s="559">
        <f t="shared" si="0"/>
        <v>2147853</v>
      </c>
      <c r="I36" s="555"/>
      <c r="J36" s="555"/>
      <c r="K36" s="555"/>
    </row>
    <row r="37" spans="1:11" s="550" customFormat="1" ht="15">
      <c r="A37" s="568">
        <v>25</v>
      </c>
      <c r="B37" s="557" t="s">
        <v>521</v>
      </c>
      <c r="C37" s="559">
        <v>0</v>
      </c>
      <c r="D37" s="559">
        <v>0</v>
      </c>
      <c r="E37" s="559">
        <v>0</v>
      </c>
      <c r="F37" s="559">
        <v>0</v>
      </c>
      <c r="G37" s="559">
        <v>0</v>
      </c>
      <c r="H37" s="559">
        <f t="shared" si="0"/>
        <v>0</v>
      </c>
      <c r="I37" s="555"/>
      <c r="J37" s="555"/>
      <c r="K37" s="555"/>
    </row>
    <row r="38" spans="1:11" s="550" customFormat="1" ht="15">
      <c r="A38" s="568" t="s">
        <v>706</v>
      </c>
      <c r="B38" s="652" t="s">
        <v>522</v>
      </c>
      <c r="C38" s="653">
        <v>0</v>
      </c>
      <c r="D38" s="653">
        <v>0</v>
      </c>
      <c r="E38" s="653">
        <v>0</v>
      </c>
      <c r="F38" s="653">
        <v>0</v>
      </c>
      <c r="G38" s="653">
        <v>0</v>
      </c>
      <c r="H38" s="653">
        <f t="shared" si="0"/>
        <v>0</v>
      </c>
      <c r="I38" s="555"/>
      <c r="J38" s="555"/>
      <c r="K38" s="555"/>
    </row>
    <row r="39" spans="1:11" s="551" customFormat="1" ht="14.25">
      <c r="A39" s="569" t="s">
        <v>511</v>
      </c>
      <c r="B39" s="564" t="s">
        <v>523</v>
      </c>
      <c r="C39" s="560">
        <f>SUM(C35:C38)</f>
        <v>2147853</v>
      </c>
      <c r="D39" s="560">
        <f>SUM(D35:D37)</f>
        <v>0</v>
      </c>
      <c r="E39" s="560">
        <f>SUM(E35:E37)</f>
        <v>0</v>
      </c>
      <c r="F39" s="560">
        <f>SUM(F35:F37)</f>
        <v>0</v>
      </c>
      <c r="G39" s="560">
        <f>SUM(G35:G37)</f>
        <v>0</v>
      </c>
      <c r="H39" s="560">
        <f>SUM(H35:H37)</f>
        <v>2147853</v>
      </c>
      <c r="I39" s="556"/>
      <c r="J39" s="556"/>
      <c r="K39" s="556"/>
    </row>
    <row r="40" spans="1:11" s="551" customFormat="1" ht="14.25">
      <c r="A40" s="569" t="s">
        <v>476</v>
      </c>
      <c r="B40" s="564" t="s">
        <v>524</v>
      </c>
      <c r="C40" s="560">
        <f t="shared" ref="C40:H40" si="7">SUM(C34-C39)</f>
        <v>-2147718</v>
      </c>
      <c r="D40" s="560">
        <f t="shared" si="7"/>
        <v>1</v>
      </c>
      <c r="E40" s="560">
        <f t="shared" si="7"/>
        <v>0</v>
      </c>
      <c r="F40" s="560">
        <f t="shared" si="7"/>
        <v>1</v>
      </c>
      <c r="G40" s="560">
        <f t="shared" si="7"/>
        <v>0</v>
      </c>
      <c r="H40" s="560">
        <f t="shared" si="7"/>
        <v>-2147716</v>
      </c>
      <c r="I40" s="556"/>
      <c r="J40" s="556"/>
      <c r="K40" s="556"/>
    </row>
    <row r="41" spans="1:11" s="551" customFormat="1" ht="14.25">
      <c r="A41" s="569" t="s">
        <v>477</v>
      </c>
      <c r="B41" s="564" t="s">
        <v>525</v>
      </c>
      <c r="C41" s="560">
        <f t="shared" ref="C41:H41" si="8">SUM(C40,C28)</f>
        <v>-43248398</v>
      </c>
      <c r="D41" s="560">
        <f t="shared" si="8"/>
        <v>-3245490</v>
      </c>
      <c r="E41" s="560">
        <f t="shared" si="8"/>
        <v>-191564</v>
      </c>
      <c r="F41" s="560">
        <f t="shared" si="8"/>
        <v>-1226982</v>
      </c>
      <c r="G41" s="560">
        <f t="shared" si="8"/>
        <v>-526294</v>
      </c>
      <c r="H41" s="560">
        <f t="shared" si="8"/>
        <v>-48438728</v>
      </c>
      <c r="I41" s="556"/>
      <c r="J41" s="556"/>
      <c r="K41" s="556"/>
    </row>
    <row r="42" spans="1:11" s="550" customFormat="1" ht="15">
      <c r="A42" s="568">
        <v>22</v>
      </c>
      <c r="B42" s="557" t="s">
        <v>526</v>
      </c>
      <c r="C42" s="559">
        <v>0</v>
      </c>
      <c r="D42" s="559">
        <v>0</v>
      </c>
      <c r="E42" s="559">
        <v>0</v>
      </c>
      <c r="F42" s="559">
        <v>0</v>
      </c>
      <c r="G42" s="559">
        <v>0</v>
      </c>
      <c r="H42" s="559">
        <f t="shared" si="0"/>
        <v>0</v>
      </c>
      <c r="I42" s="555"/>
      <c r="J42" s="555"/>
      <c r="K42" s="555"/>
    </row>
    <row r="43" spans="1:11" s="550" customFormat="1" ht="15">
      <c r="A43" s="568">
        <v>23</v>
      </c>
      <c r="B43" s="557" t="s">
        <v>527</v>
      </c>
      <c r="C43" s="559">
        <v>0</v>
      </c>
      <c r="D43" s="559">
        <v>0</v>
      </c>
      <c r="E43" s="559">
        <v>0</v>
      </c>
      <c r="F43" s="559">
        <v>0</v>
      </c>
      <c r="G43" s="559">
        <v>0</v>
      </c>
      <c r="H43" s="559">
        <f t="shared" si="0"/>
        <v>0</v>
      </c>
      <c r="I43" s="555"/>
      <c r="J43" s="555"/>
      <c r="K43" s="555"/>
    </row>
    <row r="44" spans="1:11" s="551" customFormat="1" ht="14.25">
      <c r="A44" s="569" t="s">
        <v>512</v>
      </c>
      <c r="B44" s="564" t="s">
        <v>528</v>
      </c>
      <c r="C44" s="560">
        <f t="shared" ref="C44:H44" si="9">SUM(C42:C43)</f>
        <v>0</v>
      </c>
      <c r="D44" s="560">
        <f t="shared" si="9"/>
        <v>0</v>
      </c>
      <c r="E44" s="560">
        <f t="shared" si="9"/>
        <v>0</v>
      </c>
      <c r="F44" s="560">
        <f t="shared" si="9"/>
        <v>0</v>
      </c>
      <c r="G44" s="560">
        <f t="shared" si="9"/>
        <v>0</v>
      </c>
      <c r="H44" s="560">
        <f t="shared" si="9"/>
        <v>0</v>
      </c>
      <c r="I44" s="556"/>
      <c r="J44" s="556"/>
      <c r="K44" s="556"/>
    </row>
    <row r="45" spans="1:11" s="551" customFormat="1" ht="15">
      <c r="A45" s="569" t="s">
        <v>513</v>
      </c>
      <c r="B45" s="564" t="s">
        <v>529</v>
      </c>
      <c r="C45" s="560">
        <v>0</v>
      </c>
      <c r="D45" s="559">
        <v>0</v>
      </c>
      <c r="E45" s="559">
        <v>0</v>
      </c>
      <c r="F45" s="559">
        <v>0</v>
      </c>
      <c r="G45" s="559">
        <v>0</v>
      </c>
      <c r="H45" s="559">
        <f t="shared" si="0"/>
        <v>0</v>
      </c>
      <c r="I45" s="556"/>
      <c r="J45" s="556"/>
      <c r="K45" s="556"/>
    </row>
    <row r="46" spans="1:11" s="551" customFormat="1" ht="14.25">
      <c r="A46" s="569" t="s">
        <v>482</v>
      </c>
      <c r="B46" s="564" t="s">
        <v>531</v>
      </c>
      <c r="C46" s="560">
        <f t="shared" ref="C46:H46" si="10">SUM(C44-C45)</f>
        <v>0</v>
      </c>
      <c r="D46" s="560">
        <f t="shared" si="10"/>
        <v>0</v>
      </c>
      <c r="E46" s="560">
        <f t="shared" si="10"/>
        <v>0</v>
      </c>
      <c r="F46" s="560">
        <f t="shared" si="10"/>
        <v>0</v>
      </c>
      <c r="G46" s="560">
        <f t="shared" si="10"/>
        <v>0</v>
      </c>
      <c r="H46" s="560">
        <f t="shared" si="10"/>
        <v>0</v>
      </c>
      <c r="I46" s="556"/>
      <c r="J46" s="556"/>
      <c r="K46" s="556"/>
    </row>
    <row r="47" spans="1:11" s="551" customFormat="1" ht="14.25">
      <c r="A47" s="569" t="s">
        <v>483</v>
      </c>
      <c r="B47" s="564" t="s">
        <v>530</v>
      </c>
      <c r="C47" s="560">
        <f t="shared" ref="C47:H47" si="11">SUM(C41+C46)</f>
        <v>-43248398</v>
      </c>
      <c r="D47" s="560">
        <f t="shared" si="11"/>
        <v>-3245490</v>
      </c>
      <c r="E47" s="560">
        <f t="shared" si="11"/>
        <v>-191564</v>
      </c>
      <c r="F47" s="560">
        <f t="shared" si="11"/>
        <v>-1226982</v>
      </c>
      <c r="G47" s="560">
        <f t="shared" si="11"/>
        <v>-526294</v>
      </c>
      <c r="H47" s="560">
        <f t="shared" si="11"/>
        <v>-48438728</v>
      </c>
      <c r="I47" s="556"/>
      <c r="J47" s="556"/>
      <c r="K47" s="55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&amp;C&amp;"Times New Roman CE,Félkövér"LÉTAVÉRTES VÁROSI ÖNKORMÁNYZAT
2023. ÉVI ZÁRSZÁMADÁS&amp;R
14.sz. melléklet a .../2024.(.....)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I23"/>
  <sheetViews>
    <sheetView view="pageLayout" workbookViewId="0">
      <selection activeCell="G25" sqref="G25"/>
    </sheetView>
  </sheetViews>
  <sheetFormatPr defaultRowHeight="15"/>
  <cols>
    <col min="1" max="1" width="9.33203125" style="828"/>
    <col min="2" max="2" width="56.6640625" style="550" customWidth="1"/>
    <col min="3" max="3" width="14.1640625" style="550" customWidth="1"/>
    <col min="4" max="5" width="12.1640625" style="550" customWidth="1"/>
    <col min="6" max="6" width="10.5" style="550" customWidth="1"/>
    <col min="7" max="7" width="11" style="550" customWidth="1"/>
    <col min="8" max="8" width="16.33203125" style="550" customWidth="1"/>
    <col min="9" max="9" width="17" style="550" customWidth="1"/>
    <col min="10" max="16384" width="9.33203125" style="550"/>
  </cols>
  <sheetData>
    <row r="1" spans="1:9" s="667" customFormat="1" ht="15.75">
      <c r="A1" s="827"/>
      <c r="B1" s="697" t="s">
        <v>676</v>
      </c>
    </row>
    <row r="2" spans="1:9" s="667" customFormat="1" ht="15.75">
      <c r="A2" s="827"/>
      <c r="B2" s="697"/>
    </row>
    <row r="3" spans="1:9" s="667" customFormat="1" ht="15.75">
      <c r="A3" s="827"/>
      <c r="B3" s="1112" t="s">
        <v>898</v>
      </c>
    </row>
    <row r="4" spans="1:9" s="667" customFormat="1" ht="15.75">
      <c r="A4" s="827"/>
    </row>
    <row r="5" spans="1:9" s="667" customFormat="1" ht="15.75">
      <c r="A5" s="827"/>
      <c r="B5" s="697" t="s">
        <v>677</v>
      </c>
      <c r="C5" s="863" t="s">
        <v>694</v>
      </c>
      <c r="D5" s="863" t="s">
        <v>695</v>
      </c>
      <c r="E5" s="863" t="s">
        <v>454</v>
      </c>
      <c r="F5" s="863" t="s">
        <v>455</v>
      </c>
      <c r="G5" s="862" t="s">
        <v>696</v>
      </c>
      <c r="H5" s="862" t="s">
        <v>697</v>
      </c>
    </row>
    <row r="6" spans="1:9">
      <c r="A6" s="830" t="s">
        <v>119</v>
      </c>
      <c r="B6" s="833" t="s">
        <v>679</v>
      </c>
      <c r="C6" s="837">
        <v>3527080</v>
      </c>
      <c r="D6" s="838">
        <v>136455</v>
      </c>
      <c r="E6" s="838">
        <v>603485</v>
      </c>
      <c r="F6" s="838">
        <v>389305</v>
      </c>
      <c r="G6" s="1073">
        <v>128540</v>
      </c>
      <c r="H6" s="839">
        <f>SUM(C6:G6)</f>
        <v>4784865</v>
      </c>
    </row>
    <row r="7" spans="1:9">
      <c r="A7" s="831" t="s">
        <v>123</v>
      </c>
      <c r="B7" s="834" t="s">
        <v>678</v>
      </c>
      <c r="C7" s="840">
        <v>535869837</v>
      </c>
      <c r="D7" s="841">
        <v>1448353</v>
      </c>
      <c r="E7" s="841">
        <v>1694012</v>
      </c>
      <c r="F7" s="841">
        <v>1492873</v>
      </c>
      <c r="G7" s="1073">
        <v>1497199</v>
      </c>
      <c r="H7" s="842">
        <f>SUM(C7:G7)</f>
        <v>542002274</v>
      </c>
    </row>
    <row r="8" spans="1:9" s="551" customFormat="1">
      <c r="A8" s="830" t="s">
        <v>124</v>
      </c>
      <c r="B8" s="835" t="s">
        <v>688</v>
      </c>
      <c r="C8" s="843">
        <f t="shared" ref="C8:H8" si="0">SUM(C6:C7)</f>
        <v>539396917</v>
      </c>
      <c r="D8" s="844">
        <f t="shared" si="0"/>
        <v>1584808</v>
      </c>
      <c r="E8" s="844">
        <f t="shared" si="0"/>
        <v>2297497</v>
      </c>
      <c r="F8" s="844">
        <f t="shared" si="0"/>
        <v>1882178</v>
      </c>
      <c r="G8" s="844">
        <f t="shared" si="0"/>
        <v>1625739</v>
      </c>
      <c r="H8" s="853">
        <f t="shared" si="0"/>
        <v>546787139</v>
      </c>
      <c r="I8" s="556"/>
    </row>
    <row r="9" spans="1:9">
      <c r="A9" s="831" t="s">
        <v>125</v>
      </c>
      <c r="B9" s="834" t="s">
        <v>724</v>
      </c>
      <c r="C9" s="840">
        <v>-1511778000</v>
      </c>
      <c r="D9" s="841">
        <v>-209805493</v>
      </c>
      <c r="E9" s="845">
        <v>-575151454</v>
      </c>
      <c r="F9" s="841">
        <v>-41309093</v>
      </c>
      <c r="G9" s="841">
        <v>-35020454</v>
      </c>
      <c r="H9" s="842">
        <f t="shared" ref="H9:H18" si="1">SUM(C9:G9)</f>
        <v>-2373064494</v>
      </c>
    </row>
    <row r="10" spans="1:9">
      <c r="A10" s="830" t="s">
        <v>631</v>
      </c>
      <c r="B10" s="834" t="s">
        <v>725</v>
      </c>
      <c r="C10" s="840">
        <v>2327804981</v>
      </c>
      <c r="D10" s="841">
        <v>210858333</v>
      </c>
      <c r="E10" s="841">
        <v>579256878</v>
      </c>
      <c r="F10" s="841">
        <v>42694317</v>
      </c>
      <c r="G10" s="841">
        <v>36158111</v>
      </c>
      <c r="H10" s="842">
        <f t="shared" si="1"/>
        <v>3196772620</v>
      </c>
    </row>
    <row r="11" spans="1:9" ht="30">
      <c r="A11" s="831" t="s">
        <v>683</v>
      </c>
      <c r="B11" s="836" t="s">
        <v>680</v>
      </c>
      <c r="C11" s="840">
        <v>-510989164</v>
      </c>
      <c r="D11" s="841">
        <v>-1716777</v>
      </c>
      <c r="E11" s="841">
        <v>-2297497</v>
      </c>
      <c r="F11" s="841">
        <v>-1882178</v>
      </c>
      <c r="G11" s="841">
        <v>-1625739</v>
      </c>
      <c r="H11" s="842">
        <f t="shared" si="1"/>
        <v>-518511355</v>
      </c>
    </row>
    <row r="12" spans="1:9">
      <c r="A12" s="830" t="s">
        <v>684</v>
      </c>
      <c r="B12" s="1036" t="s">
        <v>795</v>
      </c>
      <c r="C12" s="840"/>
      <c r="D12" s="841"/>
      <c r="E12" s="841">
        <v>0</v>
      </c>
      <c r="F12" s="841">
        <v>0</v>
      </c>
      <c r="G12" s="841">
        <v>0</v>
      </c>
      <c r="H12" s="842">
        <f t="shared" si="1"/>
        <v>0</v>
      </c>
    </row>
    <row r="13" spans="1:9">
      <c r="A13" s="831" t="s">
        <v>685</v>
      </c>
      <c r="B13" s="836" t="s">
        <v>796</v>
      </c>
      <c r="C13" s="840"/>
      <c r="D13" s="841"/>
      <c r="E13" s="841">
        <v>0</v>
      </c>
      <c r="F13" s="841">
        <v>0</v>
      </c>
      <c r="G13" s="841">
        <v>0</v>
      </c>
      <c r="H13" s="842">
        <f t="shared" si="1"/>
        <v>0</v>
      </c>
    </row>
    <row r="14" spans="1:9" ht="30">
      <c r="A14" s="830" t="s">
        <v>686</v>
      </c>
      <c r="B14" s="836" t="s">
        <v>681</v>
      </c>
      <c r="C14" s="840">
        <v>-60874</v>
      </c>
      <c r="D14" s="841">
        <v>0</v>
      </c>
      <c r="E14" s="841">
        <v>520460</v>
      </c>
      <c r="F14" s="841">
        <v>0</v>
      </c>
      <c r="G14" s="841">
        <v>0</v>
      </c>
      <c r="H14" s="842">
        <f t="shared" si="1"/>
        <v>459586</v>
      </c>
    </row>
    <row r="15" spans="1:9">
      <c r="A15" s="830" t="s">
        <v>687</v>
      </c>
      <c r="B15" s="836" t="s">
        <v>838</v>
      </c>
      <c r="C15" s="840">
        <v>46470</v>
      </c>
      <c r="D15" s="841">
        <v>-131969</v>
      </c>
      <c r="E15" s="841">
        <v>123319</v>
      </c>
      <c r="F15" s="841"/>
      <c r="G15" s="841"/>
      <c r="H15" s="842">
        <v>131969</v>
      </c>
    </row>
    <row r="16" spans="1:9">
      <c r="A16" s="830" t="s">
        <v>690</v>
      </c>
      <c r="B16" s="834" t="s">
        <v>682</v>
      </c>
      <c r="C16" s="840">
        <v>-6648322</v>
      </c>
      <c r="D16" s="841">
        <v>0</v>
      </c>
      <c r="E16" s="841">
        <v>-41000</v>
      </c>
      <c r="F16" s="841">
        <v>0</v>
      </c>
      <c r="G16" s="841">
        <v>0</v>
      </c>
      <c r="H16" s="842">
        <f t="shared" si="1"/>
        <v>-6689322</v>
      </c>
    </row>
    <row r="17" spans="1:8" ht="30">
      <c r="A17" s="830" t="s">
        <v>691</v>
      </c>
      <c r="B17" s="836" t="s">
        <v>737</v>
      </c>
      <c r="C17" s="840">
        <v>1542</v>
      </c>
      <c r="D17" s="841">
        <v>0</v>
      </c>
      <c r="E17" s="841">
        <v>0</v>
      </c>
      <c r="F17" s="841">
        <v>0</v>
      </c>
      <c r="G17" s="841">
        <v>0</v>
      </c>
      <c r="H17" s="842">
        <f t="shared" si="1"/>
        <v>1542</v>
      </c>
    </row>
    <row r="18" spans="1:8" ht="30">
      <c r="A18" s="830" t="s">
        <v>939</v>
      </c>
      <c r="B18" s="836" t="s">
        <v>738</v>
      </c>
      <c r="C18" s="840">
        <v>-198165</v>
      </c>
      <c r="D18" s="841">
        <v>0</v>
      </c>
      <c r="E18" s="841">
        <v>0</v>
      </c>
      <c r="F18" s="841">
        <v>0</v>
      </c>
      <c r="G18" s="841">
        <v>0</v>
      </c>
      <c r="H18" s="842">
        <f t="shared" si="1"/>
        <v>-198165</v>
      </c>
    </row>
    <row r="19" spans="1:8" ht="30">
      <c r="A19" s="830" t="s">
        <v>835</v>
      </c>
      <c r="B19" s="836" t="s">
        <v>941</v>
      </c>
      <c r="C19" s="840">
        <v>-13400000</v>
      </c>
      <c r="D19" s="1137"/>
      <c r="E19" s="1137"/>
      <c r="F19" s="1137"/>
      <c r="G19" s="1137"/>
      <c r="H19" s="1138"/>
    </row>
    <row r="20" spans="1:8" s="551" customFormat="1">
      <c r="A20" s="830" t="s">
        <v>836</v>
      </c>
      <c r="B20" s="835" t="s">
        <v>689</v>
      </c>
      <c r="C20" s="843">
        <f>SUM(C9+C10+C11-C12-C13-C14-C15-C16-C17-C18-C19)</f>
        <v>325297166</v>
      </c>
      <c r="D20" s="843">
        <f>SUM(D9+D10+D11-D12-D13-D14-D16-D17-D18-D15)</f>
        <v>-531968</v>
      </c>
      <c r="E20" s="843">
        <f>SUM(E9+E10+E11-E12-E13-E14-E15-E16-E17-E18)</f>
        <v>1205148</v>
      </c>
      <c r="F20" s="843">
        <f>SUM(F9+F10+F11-F12-F13-F14-F16-F17-F18)</f>
        <v>-496954</v>
      </c>
      <c r="G20" s="843">
        <f>SUM(G9+G10+G11-G12-G13-G14-G16-G17-G18)</f>
        <v>-488082</v>
      </c>
      <c r="H20" s="843">
        <f>SUM(H9+H10+H11-H12-H13-H14-H16-H17-H18-H15)</f>
        <v>311491161</v>
      </c>
    </row>
    <row r="21" spans="1:8" s="551" customFormat="1">
      <c r="A21" s="830" t="s">
        <v>837</v>
      </c>
      <c r="B21" s="858" t="s">
        <v>692</v>
      </c>
      <c r="C21" s="859">
        <f t="shared" ref="C21:H21" si="2">SUM(C20,C8)</f>
        <v>864694083</v>
      </c>
      <c r="D21" s="860">
        <f t="shared" si="2"/>
        <v>1052840</v>
      </c>
      <c r="E21" s="860">
        <f t="shared" si="2"/>
        <v>3502645</v>
      </c>
      <c r="F21" s="860">
        <f t="shared" si="2"/>
        <v>1385224</v>
      </c>
      <c r="G21" s="860">
        <f t="shared" si="2"/>
        <v>1137657</v>
      </c>
      <c r="H21" s="861">
        <f t="shared" si="2"/>
        <v>858278300</v>
      </c>
    </row>
    <row r="22" spans="1:8" s="832" customFormat="1">
      <c r="A22" s="830" t="s">
        <v>940</v>
      </c>
      <c r="B22" s="854" t="s">
        <v>693</v>
      </c>
      <c r="C22" s="855">
        <v>864694083</v>
      </c>
      <c r="D22" s="856">
        <v>1052840</v>
      </c>
      <c r="E22" s="856">
        <v>3502645</v>
      </c>
      <c r="F22" s="856">
        <v>1385224</v>
      </c>
      <c r="G22" s="856">
        <v>1137657</v>
      </c>
      <c r="H22" s="857">
        <f>SUM(C22:G22)</f>
        <v>871772449</v>
      </c>
    </row>
    <row r="23" spans="1:8">
      <c r="A23" s="82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&amp;R15.sz.melléklet a ../2024. (..)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A185"/>
  <sheetViews>
    <sheetView topLeftCell="A121" workbookViewId="0">
      <selection activeCell="K142" sqref="K142"/>
    </sheetView>
  </sheetViews>
  <sheetFormatPr defaultRowHeight="12.75"/>
  <cols>
    <col min="1" max="1" width="93.1640625" customWidth="1"/>
  </cols>
  <sheetData>
    <row r="1" spans="1:1" ht="15">
      <c r="A1" s="1035" t="s">
        <v>899</v>
      </c>
    </row>
    <row r="2" spans="1:1" ht="15.75">
      <c r="A2" s="1032"/>
    </row>
    <row r="3" spans="1:1" ht="31.5">
      <c r="A3" s="1027" t="s">
        <v>771</v>
      </c>
    </row>
    <row r="4" spans="1:1" ht="15.75">
      <c r="A4" s="1027"/>
    </row>
    <row r="5" spans="1:1" ht="15.75">
      <c r="A5" s="1018" t="s">
        <v>772</v>
      </c>
    </row>
    <row r="6" spans="1:1" ht="15.75">
      <c r="A6" s="1018"/>
    </row>
    <row r="7" spans="1:1" ht="39">
      <c r="A7" s="1023" t="s">
        <v>840</v>
      </c>
    </row>
    <row r="8" spans="1:1" ht="25.5">
      <c r="A8" s="1024" t="s">
        <v>773</v>
      </c>
    </row>
    <row r="9" spans="1:1" ht="25.5">
      <c r="A9" s="1024" t="s">
        <v>774</v>
      </c>
    </row>
    <row r="10" spans="1:1" ht="38.25">
      <c r="A10" s="1024" t="s">
        <v>775</v>
      </c>
    </row>
    <row r="11" spans="1:1">
      <c r="A11" s="1024" t="s">
        <v>776</v>
      </c>
    </row>
    <row r="12" spans="1:1" ht="25.5">
      <c r="A12" s="1024" t="s">
        <v>777</v>
      </c>
    </row>
    <row r="13" spans="1:1" ht="25.5">
      <c r="A13" s="1024" t="s">
        <v>778</v>
      </c>
    </row>
    <row r="14" spans="1:1">
      <c r="A14" s="1024" t="s">
        <v>779</v>
      </c>
    </row>
    <row r="15" spans="1:1">
      <c r="A15" s="1024" t="s">
        <v>780</v>
      </c>
    </row>
    <row r="16" spans="1:1" ht="38.25">
      <c r="A16" s="1024" t="s">
        <v>781</v>
      </c>
    </row>
    <row r="17" spans="1:1" ht="51">
      <c r="A17" s="1024" t="s">
        <v>782</v>
      </c>
    </row>
    <row r="18" spans="1:1" ht="25.5">
      <c r="A18" s="1024" t="s">
        <v>783</v>
      </c>
    </row>
    <row r="19" spans="1:1">
      <c r="A19" s="1024" t="s">
        <v>800</v>
      </c>
    </row>
    <row r="20" spans="1:1">
      <c r="A20" s="1024" t="s">
        <v>801</v>
      </c>
    </row>
    <row r="21" spans="1:1">
      <c r="A21" s="1024" t="s">
        <v>802</v>
      </c>
    </row>
    <row r="22" spans="1:1">
      <c r="A22" s="1024" t="s">
        <v>803</v>
      </c>
    </row>
    <row r="23" spans="1:1">
      <c r="A23" s="1024" t="s">
        <v>804</v>
      </c>
    </row>
    <row r="24" spans="1:1" ht="38.25">
      <c r="A24" s="1024" t="s">
        <v>784</v>
      </c>
    </row>
    <row r="25" spans="1:1" ht="25.5">
      <c r="A25" s="1024" t="s">
        <v>785</v>
      </c>
    </row>
    <row r="26" spans="1:1">
      <c r="A26" s="1025" t="s">
        <v>786</v>
      </c>
    </row>
    <row r="27" spans="1:1">
      <c r="A27" s="1024" t="s">
        <v>942</v>
      </c>
    </row>
    <row r="28" spans="1:1">
      <c r="A28" s="1026" t="s">
        <v>787</v>
      </c>
    </row>
    <row r="29" spans="1:1">
      <c r="A29" s="1030" t="s">
        <v>788</v>
      </c>
    </row>
    <row r="30" spans="1:1">
      <c r="A30" s="1033" t="s">
        <v>789</v>
      </c>
    </row>
    <row r="31" spans="1:1">
      <c r="A31" s="1023" t="s">
        <v>790</v>
      </c>
    </row>
    <row r="32" spans="1:1">
      <c r="A32" s="1024" t="s">
        <v>791</v>
      </c>
    </row>
    <row r="33" spans="1:1">
      <c r="A33" s="1026" t="s">
        <v>787</v>
      </c>
    </row>
    <row r="34" spans="1:1">
      <c r="A34" s="1029" t="s">
        <v>788</v>
      </c>
    </row>
    <row r="35" spans="1:1">
      <c r="A35" s="1034" t="s">
        <v>789</v>
      </c>
    </row>
    <row r="38" spans="1:1" ht="15">
      <c r="A38" s="1035" t="s">
        <v>839</v>
      </c>
    </row>
    <row r="39" spans="1:1" ht="15.75">
      <c r="A39" s="1031"/>
    </row>
    <row r="40" spans="1:1" ht="31.5">
      <c r="A40" s="1028" t="s">
        <v>792</v>
      </c>
    </row>
    <row r="41" spans="1:1" ht="15.75">
      <c r="A41" s="1028"/>
    </row>
    <row r="42" spans="1:1" ht="15.75">
      <c r="A42" s="1017" t="s">
        <v>772</v>
      </c>
    </row>
    <row r="43" spans="1:1" ht="15.75">
      <c r="A43" s="1017"/>
    </row>
    <row r="44" spans="1:1" ht="39">
      <c r="A44" s="1019" t="s">
        <v>842</v>
      </c>
    </row>
    <row r="45" spans="1:1" ht="25.5">
      <c r="A45" s="1020" t="s">
        <v>773</v>
      </c>
    </row>
    <row r="46" spans="1:1" ht="25.5">
      <c r="A46" s="1020" t="s">
        <v>774</v>
      </c>
    </row>
    <row r="47" spans="1:1" ht="38.25">
      <c r="A47" s="1020" t="s">
        <v>775</v>
      </c>
    </row>
    <row r="48" spans="1:1">
      <c r="A48" s="1020" t="s">
        <v>776</v>
      </c>
    </row>
    <row r="49" spans="1:1" ht="25.5">
      <c r="A49" s="1020" t="s">
        <v>777</v>
      </c>
    </row>
    <row r="50" spans="1:1" ht="25.5">
      <c r="A50" s="1020" t="s">
        <v>778</v>
      </c>
    </row>
    <row r="51" spans="1:1">
      <c r="A51" s="1020" t="s">
        <v>779</v>
      </c>
    </row>
    <row r="52" spans="1:1">
      <c r="A52" s="1020" t="s">
        <v>780</v>
      </c>
    </row>
    <row r="53" spans="1:1" ht="38.25">
      <c r="A53" s="1020" t="s">
        <v>781</v>
      </c>
    </row>
    <row r="54" spans="1:1" ht="51">
      <c r="A54" s="1020" t="s">
        <v>782</v>
      </c>
    </row>
    <row r="55" spans="1:1" ht="25.5">
      <c r="A55" s="1020" t="s">
        <v>783</v>
      </c>
    </row>
    <row r="56" spans="1:1">
      <c r="A56" s="1024" t="s">
        <v>800</v>
      </c>
    </row>
    <row r="57" spans="1:1">
      <c r="A57" s="1024" t="s">
        <v>801</v>
      </c>
    </row>
    <row r="58" spans="1:1">
      <c r="A58" s="1024" t="s">
        <v>802</v>
      </c>
    </row>
    <row r="59" spans="1:1">
      <c r="A59" s="1024" t="s">
        <v>803</v>
      </c>
    </row>
    <row r="60" spans="1:1">
      <c r="A60" s="1024" t="s">
        <v>804</v>
      </c>
    </row>
    <row r="61" spans="1:1" ht="38.25">
      <c r="A61" s="1020" t="s">
        <v>784</v>
      </c>
    </row>
    <row r="62" spans="1:1" ht="25.5">
      <c r="A62" s="1020" t="s">
        <v>785</v>
      </c>
    </row>
    <row r="63" spans="1:1">
      <c r="A63" s="1021" t="s">
        <v>786</v>
      </c>
    </row>
    <row r="64" spans="1:1">
      <c r="A64" s="1020" t="s">
        <v>943</v>
      </c>
    </row>
    <row r="65" spans="1:1">
      <c r="A65" s="1022" t="s">
        <v>787</v>
      </c>
    </row>
    <row r="66" spans="1:1">
      <c r="A66" s="1030" t="s">
        <v>788</v>
      </c>
    </row>
    <row r="67" spans="1:1">
      <c r="A67" s="1033" t="s">
        <v>789</v>
      </c>
    </row>
    <row r="68" spans="1:1">
      <c r="A68" s="1019" t="s">
        <v>790</v>
      </c>
    </row>
    <row r="69" spans="1:1">
      <c r="A69" s="1020" t="s">
        <v>791</v>
      </c>
    </row>
    <row r="70" spans="1:1">
      <c r="A70" s="1022" t="s">
        <v>787</v>
      </c>
    </row>
    <row r="71" spans="1:1">
      <c r="A71" s="1030" t="s">
        <v>788</v>
      </c>
    </row>
    <row r="72" spans="1:1">
      <c r="A72" s="1033" t="s">
        <v>789</v>
      </c>
    </row>
    <row r="73" spans="1:1">
      <c r="A73" s="1022"/>
    </row>
    <row r="74" spans="1:1">
      <c r="A74" s="1022"/>
    </row>
    <row r="75" spans="1:1" ht="15">
      <c r="A75" s="1035" t="s">
        <v>839</v>
      </c>
    </row>
    <row r="76" spans="1:1">
      <c r="A76" s="1022"/>
    </row>
    <row r="77" spans="1:1" ht="31.5">
      <c r="A77" s="1028" t="s">
        <v>792</v>
      </c>
    </row>
    <row r="78" spans="1:1" ht="15.75">
      <c r="A78" s="1028"/>
    </row>
    <row r="79" spans="1:1" ht="15.75">
      <c r="A79" s="1017" t="s">
        <v>772</v>
      </c>
    </row>
    <row r="80" spans="1:1" ht="15.75">
      <c r="A80" s="1017"/>
    </row>
    <row r="81" spans="1:1" ht="39">
      <c r="A81" s="1019" t="s">
        <v>841</v>
      </c>
    </row>
    <row r="82" spans="1:1" ht="25.5">
      <c r="A82" s="1020" t="s">
        <v>773</v>
      </c>
    </row>
    <row r="83" spans="1:1" ht="25.5">
      <c r="A83" s="1020" t="s">
        <v>774</v>
      </c>
    </row>
    <row r="84" spans="1:1" ht="38.25">
      <c r="A84" s="1020" t="s">
        <v>775</v>
      </c>
    </row>
    <row r="85" spans="1:1">
      <c r="A85" s="1020" t="s">
        <v>776</v>
      </c>
    </row>
    <row r="86" spans="1:1" ht="25.5">
      <c r="A86" s="1020" t="s">
        <v>777</v>
      </c>
    </row>
    <row r="87" spans="1:1" ht="25.5">
      <c r="A87" s="1020" t="s">
        <v>778</v>
      </c>
    </row>
    <row r="88" spans="1:1">
      <c r="A88" s="1020" t="s">
        <v>779</v>
      </c>
    </row>
    <row r="89" spans="1:1">
      <c r="A89" s="1020" t="s">
        <v>780</v>
      </c>
    </row>
    <row r="90" spans="1:1" ht="38.25">
      <c r="A90" s="1020" t="s">
        <v>781</v>
      </c>
    </row>
    <row r="91" spans="1:1" ht="51">
      <c r="A91" s="1020" t="s">
        <v>782</v>
      </c>
    </row>
    <row r="92" spans="1:1" ht="25.5">
      <c r="A92" s="1020" t="s">
        <v>783</v>
      </c>
    </row>
    <row r="93" spans="1:1">
      <c r="A93" s="1024" t="s">
        <v>800</v>
      </c>
    </row>
    <row r="94" spans="1:1">
      <c r="A94" s="1024" t="s">
        <v>801</v>
      </c>
    </row>
    <row r="95" spans="1:1">
      <c r="A95" s="1024" t="s">
        <v>802</v>
      </c>
    </row>
    <row r="96" spans="1:1">
      <c r="A96" s="1024" t="s">
        <v>803</v>
      </c>
    </row>
    <row r="97" spans="1:1">
      <c r="A97" s="1024" t="s">
        <v>804</v>
      </c>
    </row>
    <row r="98" spans="1:1" ht="38.25">
      <c r="A98" s="1020" t="s">
        <v>784</v>
      </c>
    </row>
    <row r="99" spans="1:1" ht="25.5">
      <c r="A99" s="1020" t="s">
        <v>785</v>
      </c>
    </row>
    <row r="100" spans="1:1">
      <c r="A100" s="1021" t="s">
        <v>786</v>
      </c>
    </row>
    <row r="101" spans="1:1">
      <c r="A101" s="1020" t="s">
        <v>944</v>
      </c>
    </row>
    <row r="102" spans="1:1">
      <c r="A102" s="1022" t="s">
        <v>787</v>
      </c>
    </row>
    <row r="103" spans="1:1">
      <c r="A103" s="1030" t="s">
        <v>788</v>
      </c>
    </row>
    <row r="104" spans="1:1">
      <c r="A104" s="1033" t="s">
        <v>789</v>
      </c>
    </row>
    <row r="105" spans="1:1">
      <c r="A105" s="1019" t="s">
        <v>790</v>
      </c>
    </row>
    <row r="106" spans="1:1">
      <c r="A106" s="1020" t="s">
        <v>791</v>
      </c>
    </row>
    <row r="107" spans="1:1">
      <c r="A107" s="1022" t="s">
        <v>787</v>
      </c>
    </row>
    <row r="108" spans="1:1">
      <c r="A108" s="1030" t="s">
        <v>788</v>
      </c>
    </row>
    <row r="109" spans="1:1">
      <c r="A109" s="1033" t="s">
        <v>789</v>
      </c>
    </row>
    <row r="110" spans="1:1">
      <c r="A110" s="1022"/>
    </row>
    <row r="111" spans="1:1">
      <c r="A111" s="1022"/>
    </row>
    <row r="112" spans="1:1">
      <c r="A112" s="1022"/>
    </row>
    <row r="113" spans="1:1" ht="15">
      <c r="A113" s="1035" t="s">
        <v>839</v>
      </c>
    </row>
    <row r="114" spans="1:1">
      <c r="A114" s="1022"/>
    </row>
    <row r="115" spans="1:1" ht="31.5">
      <c r="A115" s="1028" t="s">
        <v>792</v>
      </c>
    </row>
    <row r="116" spans="1:1" ht="15.75">
      <c r="A116" s="1028"/>
    </row>
    <row r="117" spans="1:1" ht="15.75">
      <c r="A117" s="1017" t="s">
        <v>772</v>
      </c>
    </row>
    <row r="118" spans="1:1" ht="15.75">
      <c r="A118" s="1017"/>
    </row>
    <row r="119" spans="1:1" ht="39">
      <c r="A119" s="1019" t="s">
        <v>843</v>
      </c>
    </row>
    <row r="120" spans="1:1" ht="25.5">
      <c r="A120" s="1020" t="s">
        <v>773</v>
      </c>
    </row>
    <row r="121" spans="1:1" ht="25.5">
      <c r="A121" s="1020" t="s">
        <v>774</v>
      </c>
    </row>
    <row r="122" spans="1:1" ht="38.25">
      <c r="A122" s="1020" t="s">
        <v>775</v>
      </c>
    </row>
    <row r="123" spans="1:1">
      <c r="A123" s="1020" t="s">
        <v>776</v>
      </c>
    </row>
    <row r="124" spans="1:1" ht="25.5">
      <c r="A124" s="1020" t="s">
        <v>777</v>
      </c>
    </row>
    <row r="125" spans="1:1" ht="25.5">
      <c r="A125" s="1020" t="s">
        <v>778</v>
      </c>
    </row>
    <row r="126" spans="1:1">
      <c r="A126" s="1020" t="s">
        <v>779</v>
      </c>
    </row>
    <row r="127" spans="1:1">
      <c r="A127" s="1020" t="s">
        <v>780</v>
      </c>
    </row>
    <row r="128" spans="1:1" ht="38.25">
      <c r="A128" s="1020" t="s">
        <v>781</v>
      </c>
    </row>
    <row r="129" spans="1:1" ht="51">
      <c r="A129" s="1020" t="s">
        <v>782</v>
      </c>
    </row>
    <row r="130" spans="1:1" ht="25.5">
      <c r="A130" s="1020" t="s">
        <v>783</v>
      </c>
    </row>
    <row r="131" spans="1:1">
      <c r="A131" s="1024" t="s">
        <v>800</v>
      </c>
    </row>
    <row r="132" spans="1:1">
      <c r="A132" s="1024" t="s">
        <v>801</v>
      </c>
    </row>
    <row r="133" spans="1:1">
      <c r="A133" s="1024" t="s">
        <v>802</v>
      </c>
    </row>
    <row r="134" spans="1:1">
      <c r="A134" s="1024" t="s">
        <v>803</v>
      </c>
    </row>
    <row r="135" spans="1:1">
      <c r="A135" s="1024" t="s">
        <v>804</v>
      </c>
    </row>
    <row r="136" spans="1:1" ht="38.25">
      <c r="A136" s="1020" t="s">
        <v>784</v>
      </c>
    </row>
    <row r="137" spans="1:1" ht="25.5">
      <c r="A137" s="1020" t="s">
        <v>785</v>
      </c>
    </row>
    <row r="138" spans="1:1">
      <c r="A138" s="1021" t="s">
        <v>786</v>
      </c>
    </row>
    <row r="139" spans="1:1">
      <c r="A139" s="1020" t="s">
        <v>944</v>
      </c>
    </row>
    <row r="140" spans="1:1">
      <c r="A140" s="1022" t="s">
        <v>787</v>
      </c>
    </row>
    <row r="141" spans="1:1">
      <c r="A141" s="1030" t="s">
        <v>788</v>
      </c>
    </row>
    <row r="142" spans="1:1">
      <c r="A142" s="1033" t="s">
        <v>789</v>
      </c>
    </row>
    <row r="143" spans="1:1">
      <c r="A143" s="1019" t="s">
        <v>790</v>
      </c>
    </row>
    <row r="144" spans="1:1">
      <c r="A144" s="1020" t="s">
        <v>791</v>
      </c>
    </row>
    <row r="145" spans="1:1">
      <c r="A145" s="1022" t="s">
        <v>787</v>
      </c>
    </row>
    <row r="146" spans="1:1">
      <c r="A146" s="1030" t="s">
        <v>788</v>
      </c>
    </row>
    <row r="147" spans="1:1">
      <c r="A147" s="1033" t="s">
        <v>789</v>
      </c>
    </row>
    <row r="148" spans="1:1">
      <c r="A148" s="1022"/>
    </row>
    <row r="149" spans="1:1">
      <c r="A149" s="1022"/>
    </row>
    <row r="150" spans="1:1">
      <c r="A150" s="1022"/>
    </row>
    <row r="151" spans="1:1" ht="15">
      <c r="A151" s="1035" t="s">
        <v>839</v>
      </c>
    </row>
    <row r="152" spans="1:1">
      <c r="A152" s="1022"/>
    </row>
    <row r="153" spans="1:1" ht="31.5">
      <c r="A153" s="1028" t="s">
        <v>792</v>
      </c>
    </row>
    <row r="154" spans="1:1" ht="15.75">
      <c r="A154" s="1028"/>
    </row>
    <row r="155" spans="1:1" ht="15.75">
      <c r="A155" s="1017" t="s">
        <v>772</v>
      </c>
    </row>
    <row r="156" spans="1:1" ht="15.75">
      <c r="A156" s="1017"/>
    </row>
    <row r="157" spans="1:1" ht="39">
      <c r="A157" s="1019" t="s">
        <v>844</v>
      </c>
    </row>
    <row r="158" spans="1:1" ht="25.5">
      <c r="A158" s="1020" t="s">
        <v>773</v>
      </c>
    </row>
    <row r="159" spans="1:1" ht="25.5">
      <c r="A159" s="1020" t="s">
        <v>774</v>
      </c>
    </row>
    <row r="160" spans="1:1" ht="38.25">
      <c r="A160" s="1020" t="s">
        <v>775</v>
      </c>
    </row>
    <row r="161" spans="1:1">
      <c r="A161" s="1020" t="s">
        <v>776</v>
      </c>
    </row>
    <row r="162" spans="1:1" ht="25.5">
      <c r="A162" s="1020" t="s">
        <v>777</v>
      </c>
    </row>
    <row r="163" spans="1:1" ht="25.5">
      <c r="A163" s="1020" t="s">
        <v>778</v>
      </c>
    </row>
    <row r="164" spans="1:1">
      <c r="A164" s="1020" t="s">
        <v>779</v>
      </c>
    </row>
    <row r="165" spans="1:1">
      <c r="A165" s="1020" t="s">
        <v>780</v>
      </c>
    </row>
    <row r="166" spans="1:1" ht="38.25">
      <c r="A166" s="1020" t="s">
        <v>781</v>
      </c>
    </row>
    <row r="167" spans="1:1" ht="51">
      <c r="A167" s="1020" t="s">
        <v>782</v>
      </c>
    </row>
    <row r="168" spans="1:1" ht="25.5">
      <c r="A168" s="1020" t="s">
        <v>783</v>
      </c>
    </row>
    <row r="169" spans="1:1">
      <c r="A169" s="1024" t="s">
        <v>800</v>
      </c>
    </row>
    <row r="170" spans="1:1">
      <c r="A170" s="1024" t="s">
        <v>801</v>
      </c>
    </row>
    <row r="171" spans="1:1">
      <c r="A171" s="1024" t="s">
        <v>802</v>
      </c>
    </row>
    <row r="172" spans="1:1">
      <c r="A172" s="1024" t="s">
        <v>803</v>
      </c>
    </row>
    <row r="173" spans="1:1">
      <c r="A173" s="1024" t="s">
        <v>804</v>
      </c>
    </row>
    <row r="174" spans="1:1" ht="38.25">
      <c r="A174" s="1020" t="s">
        <v>784</v>
      </c>
    </row>
    <row r="175" spans="1:1" ht="25.5">
      <c r="A175" s="1020" t="s">
        <v>785</v>
      </c>
    </row>
    <row r="176" spans="1:1">
      <c r="A176" s="1021" t="s">
        <v>786</v>
      </c>
    </row>
    <row r="177" spans="1:1">
      <c r="A177" s="1020" t="s">
        <v>944</v>
      </c>
    </row>
    <row r="178" spans="1:1">
      <c r="A178" s="1022" t="s">
        <v>787</v>
      </c>
    </row>
    <row r="179" spans="1:1">
      <c r="A179" s="1030" t="s">
        <v>788</v>
      </c>
    </row>
    <row r="180" spans="1:1">
      <c r="A180" s="1033" t="s">
        <v>789</v>
      </c>
    </row>
    <row r="181" spans="1:1">
      <c r="A181" s="1019" t="s">
        <v>790</v>
      </c>
    </row>
    <row r="182" spans="1:1">
      <c r="A182" s="1020" t="s">
        <v>791</v>
      </c>
    </row>
    <row r="183" spans="1:1">
      <c r="A183" s="1022" t="s">
        <v>787</v>
      </c>
    </row>
    <row r="184" spans="1:1">
      <c r="A184" s="1030" t="s">
        <v>788</v>
      </c>
    </row>
    <row r="185" spans="1:1">
      <c r="A185" s="1033" t="s">
        <v>789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&amp;C&amp;"Times New Roman CE,Félkövér"LÉTAVÉRTES VÁROSI ÖNKORMÁNYZAT 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40"/>
  <sheetViews>
    <sheetView view="pageLayout" topLeftCell="A103" workbookViewId="0">
      <selection activeCell="C141" sqref="C141"/>
    </sheetView>
  </sheetViews>
  <sheetFormatPr defaultRowHeight="15.75"/>
  <cols>
    <col min="1" max="1" width="9.5" style="144" customWidth="1"/>
    <col min="2" max="2" width="60.83203125" style="144" customWidth="1"/>
    <col min="3" max="5" width="15.83203125" style="145" customWidth="1"/>
    <col min="6" max="16384" width="9.33203125" style="21"/>
  </cols>
  <sheetData>
    <row r="1" spans="1:5" ht="15.95" customHeight="1">
      <c r="A1" s="342" t="s">
        <v>0</v>
      </c>
      <c r="B1" s="342"/>
      <c r="C1" s="342"/>
      <c r="D1" s="342"/>
      <c r="E1" s="342"/>
    </row>
    <row r="2" spans="1:5" ht="15.95" customHeight="1" thickBot="1">
      <c r="A2" s="148" t="s">
        <v>1</v>
      </c>
      <c r="B2" s="148"/>
      <c r="C2" s="87"/>
      <c r="D2" s="87"/>
      <c r="E2" s="87" t="s">
        <v>655</v>
      </c>
    </row>
    <row r="3" spans="1:5" ht="15.95" customHeight="1">
      <c r="A3" s="1210" t="s">
        <v>271</v>
      </c>
      <c r="B3" s="1208" t="s">
        <v>4</v>
      </c>
      <c r="C3" s="1212" t="s">
        <v>869</v>
      </c>
      <c r="D3" s="1213"/>
      <c r="E3" s="1214"/>
    </row>
    <row r="4" spans="1:5" ht="38.1" customHeight="1" thickBot="1">
      <c r="A4" s="1211"/>
      <c r="B4" s="1209"/>
      <c r="C4" s="151" t="s">
        <v>5</v>
      </c>
      <c r="D4" s="151" t="s">
        <v>6</v>
      </c>
      <c r="E4" s="152" t="s">
        <v>7</v>
      </c>
    </row>
    <row r="5" spans="1:5" s="22" customFormat="1" ht="12" customHeight="1" thickBot="1">
      <c r="A5" s="460">
        <v>1</v>
      </c>
      <c r="B5" s="462">
        <v>2</v>
      </c>
      <c r="C5" s="458">
        <v>3</v>
      </c>
      <c r="D5" s="19">
        <v>4</v>
      </c>
      <c r="E5" s="20">
        <v>5</v>
      </c>
    </row>
    <row r="6" spans="1:5" s="1" customFormat="1" ht="12" customHeight="1" thickBot="1">
      <c r="A6" s="461" t="s">
        <v>8</v>
      </c>
      <c r="B6" s="463" t="s">
        <v>353</v>
      </c>
      <c r="C6" s="459">
        <f>SUM(C7:C12)</f>
        <v>0</v>
      </c>
      <c r="D6" s="459">
        <f>SUM(D7:D12)</f>
        <v>0</v>
      </c>
      <c r="E6" s="502">
        <f>SUM(E7:E12)</f>
        <v>0</v>
      </c>
    </row>
    <row r="7" spans="1:5" s="1" customFormat="1" ht="12" customHeight="1">
      <c r="A7" s="436" t="s">
        <v>272</v>
      </c>
      <c r="B7" s="437" t="s">
        <v>273</v>
      </c>
      <c r="C7" s="438">
        <f>+C8+C9+C10+C11</f>
        <v>0</v>
      </c>
      <c r="D7" s="438">
        <f>+D8+D9+D10+D11</f>
        <v>0</v>
      </c>
      <c r="E7" s="503">
        <f>+E8+E9+E10+E11</f>
        <v>0</v>
      </c>
    </row>
    <row r="8" spans="1:5" s="1" customFormat="1" ht="12" customHeight="1">
      <c r="A8" s="439" t="s">
        <v>274</v>
      </c>
      <c r="B8" s="440" t="s">
        <v>354</v>
      </c>
      <c r="C8" s="441"/>
      <c r="D8" s="441"/>
      <c r="E8" s="504"/>
    </row>
    <row r="9" spans="1:5" s="1" customFormat="1" ht="21.75" customHeight="1">
      <c r="A9" s="439" t="s">
        <v>275</v>
      </c>
      <c r="B9" s="440" t="s">
        <v>276</v>
      </c>
      <c r="C9" s="441"/>
      <c r="D9" s="441"/>
      <c r="E9" s="504"/>
    </row>
    <row r="10" spans="1:5" s="1" customFormat="1" ht="12" customHeight="1">
      <c r="A10" s="439" t="s">
        <v>277</v>
      </c>
      <c r="B10" s="440" t="s">
        <v>278</v>
      </c>
      <c r="C10" s="441"/>
      <c r="D10" s="441"/>
      <c r="E10" s="504"/>
    </row>
    <row r="11" spans="1:5" s="1" customFormat="1" ht="12" customHeight="1">
      <c r="A11" s="439" t="s">
        <v>279</v>
      </c>
      <c r="B11" s="440" t="s">
        <v>355</v>
      </c>
      <c r="C11" s="441"/>
      <c r="D11" s="441"/>
      <c r="E11" s="504"/>
    </row>
    <row r="12" spans="1:5" s="1" customFormat="1" ht="12" customHeight="1" thickBot="1">
      <c r="A12" s="449" t="s">
        <v>280</v>
      </c>
      <c r="B12" s="450" t="s">
        <v>356</v>
      </c>
      <c r="C12" s="451"/>
      <c r="D12" s="451"/>
      <c r="E12" s="505"/>
    </row>
    <row r="13" spans="1:5" s="1" customFormat="1" ht="12" customHeight="1" thickBot="1">
      <c r="A13" s="455" t="s">
        <v>9</v>
      </c>
      <c r="B13" s="456" t="s">
        <v>361</v>
      </c>
      <c r="C13" s="457">
        <f>SUM(C14:C18)</f>
        <v>0</v>
      </c>
      <c r="D13" s="457">
        <f>SUM(D14:D18)</f>
        <v>0</v>
      </c>
      <c r="E13" s="506">
        <f>SUM(E14:E18)</f>
        <v>0</v>
      </c>
    </row>
    <row r="14" spans="1:5" s="1" customFormat="1" ht="12" customHeight="1">
      <c r="A14" s="452" t="s">
        <v>281</v>
      </c>
      <c r="B14" s="453" t="s">
        <v>282</v>
      </c>
      <c r="C14" s="454"/>
      <c r="D14" s="454"/>
      <c r="E14" s="507"/>
    </row>
    <row r="15" spans="1:5" s="1" customFormat="1" ht="12" customHeight="1">
      <c r="A15" s="439" t="s">
        <v>283</v>
      </c>
      <c r="B15" s="440" t="s">
        <v>357</v>
      </c>
      <c r="C15" s="441"/>
      <c r="D15" s="441"/>
      <c r="E15" s="504"/>
    </row>
    <row r="16" spans="1:5" s="1" customFormat="1" ht="12" customHeight="1">
      <c r="A16" s="439" t="s">
        <v>284</v>
      </c>
      <c r="B16" s="440" t="s">
        <v>358</v>
      </c>
      <c r="C16" s="441"/>
      <c r="D16" s="441"/>
      <c r="E16" s="504"/>
    </row>
    <row r="17" spans="1:5" s="1" customFormat="1" ht="12" customHeight="1">
      <c r="A17" s="439" t="s">
        <v>285</v>
      </c>
      <c r="B17" s="440" t="s">
        <v>359</v>
      </c>
      <c r="C17" s="441"/>
      <c r="D17" s="441"/>
      <c r="E17" s="504"/>
    </row>
    <row r="18" spans="1:5" s="1" customFormat="1" ht="12" customHeight="1">
      <c r="A18" s="439" t="s">
        <v>286</v>
      </c>
      <c r="B18" s="440" t="s">
        <v>360</v>
      </c>
      <c r="C18" s="441"/>
      <c r="D18" s="441"/>
      <c r="E18" s="504"/>
    </row>
    <row r="19" spans="1:5" s="470" customFormat="1" ht="12" customHeight="1" thickBot="1">
      <c r="A19" s="488" t="s">
        <v>286</v>
      </c>
      <c r="B19" s="489" t="s">
        <v>418</v>
      </c>
      <c r="C19" s="490"/>
      <c r="D19" s="490"/>
      <c r="E19" s="508"/>
    </row>
    <row r="20" spans="1:5" s="1" customFormat="1" ht="12" customHeight="1" thickBot="1">
      <c r="A20" s="455" t="s">
        <v>10</v>
      </c>
      <c r="B20" s="466" t="s">
        <v>362</v>
      </c>
      <c r="C20" s="457">
        <f>SUM(C21:C25)</f>
        <v>0</v>
      </c>
      <c r="D20" s="457">
        <f>SUM(D21:D25)</f>
        <v>0</v>
      </c>
      <c r="E20" s="506">
        <f>SUM(E21:E25)</f>
        <v>0</v>
      </c>
    </row>
    <row r="21" spans="1:5" s="1" customFormat="1" ht="12" customHeight="1">
      <c r="A21" s="452" t="s">
        <v>287</v>
      </c>
      <c r="B21" s="453" t="s">
        <v>288</v>
      </c>
      <c r="C21" s="465"/>
      <c r="D21" s="465"/>
      <c r="E21" s="509"/>
    </row>
    <row r="22" spans="1:5" s="1" customFormat="1" ht="12" customHeight="1">
      <c r="A22" s="439" t="s">
        <v>289</v>
      </c>
      <c r="B22" s="440" t="s">
        <v>363</v>
      </c>
      <c r="C22" s="442"/>
      <c r="D22" s="442"/>
      <c r="E22" s="510"/>
    </row>
    <row r="23" spans="1:5" s="1" customFormat="1" ht="12" customHeight="1">
      <c r="A23" s="439" t="s">
        <v>290</v>
      </c>
      <c r="B23" s="440" t="s">
        <v>364</v>
      </c>
      <c r="C23" s="441"/>
      <c r="D23" s="441"/>
      <c r="E23" s="504"/>
    </row>
    <row r="24" spans="1:5" s="1" customFormat="1" ht="12" customHeight="1">
      <c r="A24" s="449" t="s">
        <v>291</v>
      </c>
      <c r="B24" s="450" t="s">
        <v>365</v>
      </c>
      <c r="C24" s="464"/>
      <c r="D24" s="464"/>
      <c r="E24" s="511"/>
    </row>
    <row r="25" spans="1:5" s="1" customFormat="1" ht="12" customHeight="1">
      <c r="A25" s="487" t="s">
        <v>292</v>
      </c>
      <c r="B25" s="486" t="s">
        <v>366</v>
      </c>
      <c r="C25" s="203"/>
      <c r="D25" s="203"/>
      <c r="E25" s="81"/>
    </row>
    <row r="26" spans="1:5" s="470" customFormat="1" ht="12.75" customHeight="1" thickBot="1">
      <c r="A26" s="488" t="s">
        <v>292</v>
      </c>
      <c r="B26" s="489" t="s">
        <v>418</v>
      </c>
      <c r="C26" s="490"/>
      <c r="D26" s="490"/>
      <c r="E26" s="508"/>
    </row>
    <row r="27" spans="1:5" s="1" customFormat="1" ht="12" customHeight="1" thickBot="1">
      <c r="A27" s="455" t="s">
        <v>11</v>
      </c>
      <c r="B27" s="466" t="s">
        <v>373</v>
      </c>
      <c r="C27" s="457">
        <f>SUM(C29+C31+C37)</f>
        <v>0</v>
      </c>
      <c r="D27" s="457">
        <f>SUM(D29+D31+D37)</f>
        <v>0</v>
      </c>
      <c r="E27" s="506">
        <f>SUM(E29+E31+E37)</f>
        <v>0</v>
      </c>
    </row>
    <row r="28" spans="1:5" s="1" customFormat="1" ht="12" customHeight="1">
      <c r="A28" s="452" t="s">
        <v>293</v>
      </c>
      <c r="B28" s="453" t="s">
        <v>294</v>
      </c>
      <c r="C28" s="454">
        <f>SUM(C33+C30)</f>
        <v>0</v>
      </c>
      <c r="D28" s="454">
        <f>SUM(D33+D30)</f>
        <v>0</v>
      </c>
      <c r="E28" s="507">
        <f>SUM(E33+E30)</f>
        <v>0</v>
      </c>
    </row>
    <row r="29" spans="1:5" s="1" customFormat="1" ht="12" customHeight="1">
      <c r="A29" s="439" t="s">
        <v>295</v>
      </c>
      <c r="B29" s="440" t="s">
        <v>296</v>
      </c>
      <c r="C29" s="444">
        <f>SUM(C30)</f>
        <v>0</v>
      </c>
      <c r="D29" s="444">
        <f>SUM(D30)</f>
        <v>0</v>
      </c>
      <c r="E29" s="512">
        <f>SUM(E30)</f>
        <v>0</v>
      </c>
    </row>
    <row r="30" spans="1:5" s="470" customFormat="1" ht="12" customHeight="1">
      <c r="A30" s="467" t="s">
        <v>295</v>
      </c>
      <c r="B30" s="468" t="s">
        <v>367</v>
      </c>
      <c r="C30" s="469"/>
      <c r="D30" s="469"/>
      <c r="E30" s="513"/>
    </row>
    <row r="31" spans="1:5" s="1" customFormat="1" ht="12" customHeight="1">
      <c r="A31" s="439" t="s">
        <v>370</v>
      </c>
      <c r="B31" s="471" t="s">
        <v>371</v>
      </c>
      <c r="C31" s="444">
        <f>SUM(C35+C34+C32)</f>
        <v>0</v>
      </c>
      <c r="D31" s="444">
        <f>SUM(D35+D34+D32)</f>
        <v>0</v>
      </c>
      <c r="E31" s="512">
        <f>SUM(E35+E34+E32)</f>
        <v>0</v>
      </c>
    </row>
    <row r="32" spans="1:5" s="1" customFormat="1" ht="12" customHeight="1">
      <c r="A32" s="439" t="s">
        <v>297</v>
      </c>
      <c r="B32" s="472" t="s">
        <v>372</v>
      </c>
      <c r="C32" s="444">
        <f>SUM(C33)</f>
        <v>0</v>
      </c>
      <c r="D32" s="444">
        <f>SUM(D33)</f>
        <v>0</v>
      </c>
      <c r="E32" s="512">
        <f>SUM(E33)</f>
        <v>0</v>
      </c>
    </row>
    <row r="33" spans="1:5" s="470" customFormat="1" ht="12" customHeight="1">
      <c r="A33" s="467" t="s">
        <v>297</v>
      </c>
      <c r="B33" s="473" t="s">
        <v>368</v>
      </c>
      <c r="C33" s="469"/>
      <c r="D33" s="469"/>
      <c r="E33" s="513"/>
    </row>
    <row r="34" spans="1:5" s="1" customFormat="1" ht="12" customHeight="1">
      <c r="A34" s="439" t="s">
        <v>298</v>
      </c>
      <c r="B34" s="474" t="s">
        <v>299</v>
      </c>
      <c r="C34" s="442">
        <f>+C35+C42</f>
        <v>0</v>
      </c>
      <c r="D34" s="442">
        <f>+D35+D42</f>
        <v>0</v>
      </c>
      <c r="E34" s="510">
        <f>+E35+E42</f>
        <v>0</v>
      </c>
    </row>
    <row r="35" spans="1:5" s="1" customFormat="1" ht="12" customHeight="1">
      <c r="A35" s="439" t="s">
        <v>300</v>
      </c>
      <c r="B35" s="474" t="s">
        <v>301</v>
      </c>
      <c r="C35" s="445">
        <f>SUM(C36)</f>
        <v>0</v>
      </c>
      <c r="D35" s="445">
        <f>SUM(D36)</f>
        <v>0</v>
      </c>
      <c r="E35" s="514">
        <f>SUM(E36)</f>
        <v>0</v>
      </c>
    </row>
    <row r="36" spans="1:5" s="470" customFormat="1" ht="12" customHeight="1">
      <c r="A36" s="467" t="s">
        <v>300</v>
      </c>
      <c r="B36" s="475" t="s">
        <v>369</v>
      </c>
      <c r="C36" s="445"/>
      <c r="D36" s="445"/>
      <c r="E36" s="514"/>
    </row>
    <row r="37" spans="1:5" s="1" customFormat="1" ht="12" customHeight="1" thickBot="1">
      <c r="A37" s="449" t="s">
        <v>302</v>
      </c>
      <c r="B37" s="450" t="s">
        <v>303</v>
      </c>
      <c r="C37" s="476"/>
      <c r="D37" s="476"/>
      <c r="E37" s="515"/>
    </row>
    <row r="38" spans="1:5" s="1" customFormat="1" ht="12" customHeight="1" thickBot="1">
      <c r="A38" s="455" t="s">
        <v>12</v>
      </c>
      <c r="B38" s="466" t="s">
        <v>374</v>
      </c>
      <c r="C38" s="478">
        <f>SUM(C39:C48)</f>
        <v>0</v>
      </c>
      <c r="D38" s="478">
        <f>SUM(D39:D48)</f>
        <v>0</v>
      </c>
      <c r="E38" s="516">
        <f>SUM(E39:E48)</f>
        <v>0</v>
      </c>
    </row>
    <row r="39" spans="1:5" s="1" customFormat="1" ht="12" customHeight="1">
      <c r="A39" s="452" t="s">
        <v>304</v>
      </c>
      <c r="B39" s="453" t="s">
        <v>305</v>
      </c>
      <c r="C39" s="477"/>
      <c r="D39" s="477"/>
      <c r="E39" s="517"/>
    </row>
    <row r="40" spans="1:5" s="1" customFormat="1" ht="12" customHeight="1">
      <c r="A40" s="439" t="s">
        <v>306</v>
      </c>
      <c r="B40" s="440" t="s">
        <v>307</v>
      </c>
      <c r="C40" s="444"/>
      <c r="D40" s="444"/>
      <c r="E40" s="512"/>
    </row>
    <row r="41" spans="1:5" s="1" customFormat="1" ht="12" customHeight="1">
      <c r="A41" s="439" t="s">
        <v>308</v>
      </c>
      <c r="B41" s="440" t="s">
        <v>309</v>
      </c>
      <c r="C41" s="444"/>
      <c r="D41" s="444"/>
      <c r="E41" s="512"/>
    </row>
    <row r="42" spans="1:5" s="1" customFormat="1" ht="12" customHeight="1">
      <c r="A42" s="439" t="s">
        <v>310</v>
      </c>
      <c r="B42" s="440" t="s">
        <v>311</v>
      </c>
      <c r="C42" s="445">
        <f>+C43+C44+C45+C46+C47</f>
        <v>0</v>
      </c>
      <c r="D42" s="445">
        <f>+D43+D44+D45+D46+D47</f>
        <v>0</v>
      </c>
      <c r="E42" s="514">
        <f>+E43+E44+E45+E46+E47</f>
        <v>0</v>
      </c>
    </row>
    <row r="43" spans="1:5" s="1" customFormat="1" ht="12" customHeight="1">
      <c r="A43" s="439" t="s">
        <v>312</v>
      </c>
      <c r="B43" s="440" t="s">
        <v>313</v>
      </c>
      <c r="C43" s="444"/>
      <c r="D43" s="444"/>
      <c r="E43" s="512"/>
    </row>
    <row r="44" spans="1:5" s="1" customFormat="1" ht="12" customHeight="1">
      <c r="A44" s="439" t="s">
        <v>314</v>
      </c>
      <c r="B44" s="440" t="s">
        <v>315</v>
      </c>
      <c r="C44" s="444"/>
      <c r="D44" s="444"/>
      <c r="E44" s="512"/>
    </row>
    <row r="45" spans="1:5" s="1" customFormat="1" ht="12" customHeight="1">
      <c r="A45" s="439" t="s">
        <v>316</v>
      </c>
      <c r="B45" s="440" t="s">
        <v>317</v>
      </c>
      <c r="C45" s="444"/>
      <c r="D45" s="444"/>
      <c r="E45" s="512"/>
    </row>
    <row r="46" spans="1:5" s="1" customFormat="1" ht="12" customHeight="1">
      <c r="A46" s="439" t="s">
        <v>318</v>
      </c>
      <c r="B46" s="440" t="s">
        <v>319</v>
      </c>
      <c r="C46" s="444"/>
      <c r="D46" s="444"/>
      <c r="E46" s="512"/>
    </row>
    <row r="47" spans="1:5" s="1" customFormat="1" ht="12" customHeight="1">
      <c r="A47" s="439" t="s">
        <v>320</v>
      </c>
      <c r="B47" s="440" t="s">
        <v>321</v>
      </c>
      <c r="C47" s="444"/>
      <c r="D47" s="444"/>
      <c r="E47" s="512"/>
    </row>
    <row r="48" spans="1:5" s="1" customFormat="1" ht="12" customHeight="1" thickBot="1">
      <c r="A48" s="449" t="s">
        <v>322</v>
      </c>
      <c r="B48" s="450" t="s">
        <v>323</v>
      </c>
      <c r="C48" s="464"/>
      <c r="D48" s="464"/>
      <c r="E48" s="511"/>
    </row>
    <row r="49" spans="1:5" s="1" customFormat="1" ht="12" customHeight="1" thickBot="1">
      <c r="A49" s="455" t="s">
        <v>13</v>
      </c>
      <c r="B49" s="466" t="s">
        <v>375</v>
      </c>
      <c r="C49" s="457">
        <f>SUM(C50:C54)</f>
        <v>0</v>
      </c>
      <c r="D49" s="457">
        <f>SUM(D50:D54)</f>
        <v>0</v>
      </c>
      <c r="E49" s="506">
        <f>SUM(E50:E54)</f>
        <v>0</v>
      </c>
    </row>
    <row r="50" spans="1:5" s="1" customFormat="1" ht="12" customHeight="1">
      <c r="A50" s="452" t="s">
        <v>325</v>
      </c>
      <c r="B50" s="453" t="s">
        <v>326</v>
      </c>
      <c r="C50" s="479">
        <f>+C51+C52+C53</f>
        <v>0</v>
      </c>
      <c r="D50" s="479">
        <f>+D51+D52+D53</f>
        <v>0</v>
      </c>
      <c r="E50" s="518">
        <f>+E51+E52+E53</f>
        <v>0</v>
      </c>
    </row>
    <row r="51" spans="1:5" s="1" customFormat="1" ht="12" customHeight="1">
      <c r="A51" s="439" t="s">
        <v>327</v>
      </c>
      <c r="B51" s="440" t="s">
        <v>328</v>
      </c>
      <c r="C51" s="444"/>
      <c r="D51" s="444"/>
      <c r="E51" s="512"/>
    </row>
    <row r="52" spans="1:5" s="1" customFormat="1" ht="12" customHeight="1">
      <c r="A52" s="439" t="s">
        <v>329</v>
      </c>
      <c r="B52" s="440" t="s">
        <v>330</v>
      </c>
      <c r="C52" s="444"/>
      <c r="D52" s="444"/>
      <c r="E52" s="512"/>
    </row>
    <row r="53" spans="1:5" s="1" customFormat="1" ht="12" customHeight="1">
      <c r="A53" s="439" t="s">
        <v>331</v>
      </c>
      <c r="B53" s="440" t="s">
        <v>332</v>
      </c>
      <c r="C53" s="444"/>
      <c r="D53" s="444"/>
      <c r="E53" s="512"/>
    </row>
    <row r="54" spans="1:5" s="1" customFormat="1" ht="13.5" thickBot="1">
      <c r="A54" s="449" t="s">
        <v>333</v>
      </c>
      <c r="B54" s="450" t="s">
        <v>334</v>
      </c>
      <c r="C54" s="480"/>
      <c r="D54" s="480"/>
      <c r="E54" s="519"/>
    </row>
    <row r="55" spans="1:5" s="1" customFormat="1" ht="12" customHeight="1" thickBot="1">
      <c r="A55" s="455" t="s">
        <v>14</v>
      </c>
      <c r="B55" s="466" t="s">
        <v>381</v>
      </c>
      <c r="C55" s="482">
        <f>SUM(C56:C58)</f>
        <v>0</v>
      </c>
      <c r="D55" s="482">
        <f>SUM(D56:D58)</f>
        <v>0</v>
      </c>
      <c r="E55" s="520">
        <f>SUM(E56:E58)</f>
        <v>0</v>
      </c>
    </row>
    <row r="56" spans="1:5" s="1" customFormat="1" ht="12" customHeight="1">
      <c r="A56" s="452" t="s">
        <v>335</v>
      </c>
      <c r="B56" s="453" t="s">
        <v>376</v>
      </c>
      <c r="C56" s="481"/>
      <c r="D56" s="481"/>
      <c r="E56" s="521"/>
    </row>
    <row r="57" spans="1:5" s="1" customFormat="1" ht="12" customHeight="1">
      <c r="A57" s="439" t="s">
        <v>378</v>
      </c>
      <c r="B57" s="440" t="s">
        <v>377</v>
      </c>
      <c r="C57" s="445"/>
      <c r="D57" s="445"/>
      <c r="E57" s="514"/>
    </row>
    <row r="58" spans="1:5" s="1" customFormat="1" ht="12" customHeight="1">
      <c r="A58" s="439" t="s">
        <v>379</v>
      </c>
      <c r="B58" s="440" t="s">
        <v>336</v>
      </c>
      <c r="C58" s="444"/>
      <c r="D58" s="444"/>
      <c r="E58" s="512"/>
    </row>
    <row r="59" spans="1:5" s="470" customFormat="1" ht="12" customHeight="1" thickBot="1">
      <c r="A59" s="483" t="s">
        <v>379</v>
      </c>
      <c r="B59" s="484" t="s">
        <v>380</v>
      </c>
      <c r="C59" s="485"/>
      <c r="D59" s="485"/>
      <c r="E59" s="522"/>
    </row>
    <row r="60" spans="1:5" s="1" customFormat="1" ht="12" customHeight="1" thickBot="1">
      <c r="A60" s="455" t="s">
        <v>15</v>
      </c>
      <c r="B60" s="456" t="s">
        <v>387</v>
      </c>
      <c r="C60" s="478">
        <f>SUM(C61:C63)</f>
        <v>0</v>
      </c>
      <c r="D60" s="478">
        <f>SUM(D61:D63)</f>
        <v>0</v>
      </c>
      <c r="E60" s="516">
        <f>SUM(E61:E63)</f>
        <v>0</v>
      </c>
    </row>
    <row r="61" spans="1:5" s="1" customFormat="1" ht="12" customHeight="1">
      <c r="A61" s="452" t="s">
        <v>337</v>
      </c>
      <c r="B61" s="453" t="s">
        <v>382</v>
      </c>
      <c r="C61" s="477"/>
      <c r="D61" s="477"/>
      <c r="E61" s="517"/>
    </row>
    <row r="62" spans="1:5" s="1" customFormat="1" ht="12" customHeight="1">
      <c r="A62" s="439" t="s">
        <v>384</v>
      </c>
      <c r="B62" s="440" t="s">
        <v>383</v>
      </c>
      <c r="C62" s="444"/>
      <c r="D62" s="444"/>
      <c r="E62" s="512"/>
    </row>
    <row r="63" spans="1:5" s="1" customFormat="1" ht="12" customHeight="1">
      <c r="A63" s="439" t="s">
        <v>385</v>
      </c>
      <c r="B63" s="440" t="s">
        <v>338</v>
      </c>
      <c r="C63" s="445"/>
      <c r="D63" s="445"/>
      <c r="E63" s="514"/>
    </row>
    <row r="64" spans="1:5" s="470" customFormat="1" ht="12" customHeight="1" thickBot="1">
      <c r="A64" s="483" t="s">
        <v>385</v>
      </c>
      <c r="B64" s="484" t="s">
        <v>386</v>
      </c>
      <c r="C64" s="485"/>
      <c r="D64" s="485"/>
      <c r="E64" s="522"/>
    </row>
    <row r="65" spans="1:5" s="1" customFormat="1" ht="12" customHeight="1" thickBot="1">
      <c r="A65" s="455" t="s">
        <v>35</v>
      </c>
      <c r="B65" s="466" t="s">
        <v>388</v>
      </c>
      <c r="C65" s="478">
        <f>SUM(C6+C13+C20+C27+C38+C49+C55+C60)</f>
        <v>0</v>
      </c>
      <c r="D65" s="478"/>
      <c r="E65" s="516"/>
    </row>
    <row r="66" spans="1:5" s="1" customFormat="1" ht="12" customHeight="1">
      <c r="A66" s="492" t="s">
        <v>390</v>
      </c>
      <c r="B66" s="491" t="s">
        <v>339</v>
      </c>
      <c r="C66" s="477">
        <f>SUM(C67:C69)</f>
        <v>0</v>
      </c>
      <c r="D66" s="477">
        <f>SUM(D67:D69)</f>
        <v>0</v>
      </c>
      <c r="E66" s="517">
        <f>SUM(E67:E69)</f>
        <v>0</v>
      </c>
    </row>
    <row r="67" spans="1:5" s="1" customFormat="1" ht="12" customHeight="1">
      <c r="A67" s="439" t="s">
        <v>340</v>
      </c>
      <c r="B67" s="440" t="s">
        <v>341</v>
      </c>
      <c r="C67" s="444"/>
      <c r="D67" s="444"/>
      <c r="E67" s="512"/>
    </row>
    <row r="68" spans="1:5" s="1" customFormat="1" ht="12" customHeight="1">
      <c r="A68" s="439" t="s">
        <v>342</v>
      </c>
      <c r="B68" s="440" t="s">
        <v>343</v>
      </c>
      <c r="C68" s="444"/>
      <c r="D68" s="444"/>
      <c r="E68" s="512"/>
    </row>
    <row r="69" spans="1:5" s="1" customFormat="1" ht="12" customHeight="1">
      <c r="A69" s="439" t="s">
        <v>344</v>
      </c>
      <c r="B69" s="447" t="s">
        <v>345</v>
      </c>
      <c r="C69" s="446">
        <f>+C55+C56</f>
        <v>0</v>
      </c>
      <c r="D69" s="446">
        <f>+D55+D56</f>
        <v>0</v>
      </c>
      <c r="E69" s="523">
        <f>+E55+E56</f>
        <v>0</v>
      </c>
    </row>
    <row r="70" spans="1:5" s="1" customFormat="1" ht="12" customHeight="1">
      <c r="A70" s="492" t="s">
        <v>391</v>
      </c>
      <c r="B70" s="443" t="s">
        <v>346</v>
      </c>
      <c r="C70" s="448"/>
      <c r="D70" s="448"/>
      <c r="E70" s="524"/>
    </row>
    <row r="71" spans="1:5" s="1" customFormat="1" ht="12" customHeight="1">
      <c r="A71" s="492" t="s">
        <v>392</v>
      </c>
      <c r="B71" s="443" t="s">
        <v>347</v>
      </c>
      <c r="C71" s="448">
        <f>SUM(C72:C73)</f>
        <v>0</v>
      </c>
      <c r="D71" s="448">
        <f>SUM(D72:D73)</f>
        <v>0</v>
      </c>
      <c r="E71" s="524">
        <f>SUM(E72:E73)</f>
        <v>0</v>
      </c>
    </row>
    <row r="72" spans="1:5" s="1" customFormat="1" ht="12" customHeight="1">
      <c r="A72" s="439" t="s">
        <v>348</v>
      </c>
      <c r="B72" s="440" t="s">
        <v>349</v>
      </c>
      <c r="C72" s="448"/>
      <c r="D72" s="448"/>
      <c r="E72" s="524"/>
    </row>
    <row r="73" spans="1:5" s="1" customFormat="1" ht="12" customHeight="1" thickBot="1">
      <c r="A73" s="449" t="s">
        <v>350</v>
      </c>
      <c r="B73" s="450" t="s">
        <v>351</v>
      </c>
      <c r="C73" s="493"/>
      <c r="D73" s="493"/>
      <c r="E73" s="524"/>
    </row>
    <row r="74" spans="1:5" s="1" customFormat="1" ht="12" customHeight="1" thickBot="1">
      <c r="A74" s="991" t="s">
        <v>393</v>
      </c>
      <c r="B74" s="997" t="s">
        <v>394</v>
      </c>
      <c r="C74" s="590">
        <f>SUM(C66+C70+C71)</f>
        <v>0</v>
      </c>
      <c r="D74" s="590">
        <f>SUM(D66+D70+D71)</f>
        <v>0</v>
      </c>
      <c r="E74" s="1001">
        <f>SUM(E66+E70+E71)</f>
        <v>0</v>
      </c>
    </row>
    <row r="75" spans="1:5" s="1" customFormat="1" ht="12" customHeight="1" thickBot="1">
      <c r="A75" s="991" t="s">
        <v>410</v>
      </c>
      <c r="B75" s="995" t="s">
        <v>395</v>
      </c>
      <c r="C75" s="208"/>
      <c r="D75" s="208"/>
      <c r="E75" s="676"/>
    </row>
    <row r="76" spans="1:5" s="1" customFormat="1" ht="12" customHeight="1" thickBot="1">
      <c r="A76" s="991" t="s">
        <v>411</v>
      </c>
      <c r="B76" s="995" t="s">
        <v>396</v>
      </c>
      <c r="C76" s="208"/>
      <c r="D76" s="208"/>
      <c r="E76" s="676"/>
    </row>
    <row r="77" spans="1:5" s="1" customFormat="1" ht="12" customHeight="1" thickBot="1">
      <c r="A77" s="991" t="s">
        <v>16</v>
      </c>
      <c r="B77" s="998" t="s">
        <v>389</v>
      </c>
      <c r="C77" s="208">
        <f>SUM(C74:C76)</f>
        <v>0</v>
      </c>
      <c r="D77" s="208">
        <f>SUM(D74:D76)</f>
        <v>0</v>
      </c>
      <c r="E77" s="676">
        <f>SUM(E74:E76)</f>
        <v>0</v>
      </c>
    </row>
    <row r="78" spans="1:5" s="1" customFormat="1" ht="26.25" customHeight="1" thickBot="1">
      <c r="A78" s="991" t="s">
        <v>17</v>
      </c>
      <c r="B78" s="999" t="s">
        <v>412</v>
      </c>
      <c r="C78" s="1000">
        <f>SUM(C65+C77)</f>
        <v>0</v>
      </c>
      <c r="D78" s="1000">
        <f>SUM(D65+D77)</f>
        <v>0</v>
      </c>
      <c r="E78" s="1120">
        <f>SUM(E65+E77)</f>
        <v>0</v>
      </c>
    </row>
    <row r="79" spans="1:5" ht="16.5" customHeight="1">
      <c r="A79" s="342" t="s">
        <v>21</v>
      </c>
      <c r="B79" s="342"/>
      <c r="C79" s="342"/>
      <c r="D79" s="342"/>
      <c r="E79" s="342"/>
    </row>
    <row r="80" spans="1:5" s="89" customFormat="1" ht="16.5" customHeight="1" thickBot="1">
      <c r="A80" s="149" t="s">
        <v>22</v>
      </c>
      <c r="B80" s="342"/>
      <c r="C80" s="47"/>
      <c r="D80" s="47"/>
      <c r="E80" s="47" t="s">
        <v>632</v>
      </c>
    </row>
    <row r="81" spans="1:5" s="89" customFormat="1" ht="16.5" customHeight="1">
      <c r="A81" s="343" t="s">
        <v>3</v>
      </c>
      <c r="B81" s="345" t="s">
        <v>23</v>
      </c>
      <c r="C81" s="1212" t="s">
        <v>869</v>
      </c>
      <c r="D81" s="1213"/>
      <c r="E81" s="1214"/>
    </row>
    <row r="82" spans="1:5" ht="38.1" customHeight="1" thickBot="1">
      <c r="A82" s="344"/>
      <c r="B82" s="346"/>
      <c r="C82" s="151" t="s">
        <v>5</v>
      </c>
      <c r="D82" s="151" t="s">
        <v>6</v>
      </c>
      <c r="E82" s="152" t="s">
        <v>7</v>
      </c>
    </row>
    <row r="83" spans="1:5" s="22" customFormat="1" ht="12" customHeight="1" thickBot="1">
      <c r="A83" s="18">
        <v>1</v>
      </c>
      <c r="B83" s="19">
        <v>2</v>
      </c>
      <c r="C83" s="19">
        <v>3</v>
      </c>
      <c r="D83" s="19">
        <v>4</v>
      </c>
      <c r="E83" s="20">
        <v>5</v>
      </c>
    </row>
    <row r="84" spans="1:5" ht="12" customHeight="1" thickBot="1">
      <c r="A84" s="14" t="s">
        <v>8</v>
      </c>
      <c r="B84" s="17" t="s">
        <v>268</v>
      </c>
      <c r="C84" s="201">
        <f>+C85+C86+C87+C88+C89</f>
        <v>0</v>
      </c>
      <c r="D84" s="201">
        <f>+D85+D86+D87+D88+D89</f>
        <v>0</v>
      </c>
      <c r="E84" s="78">
        <f>+E85+E86+E87+E88+E89</f>
        <v>0</v>
      </c>
    </row>
    <row r="85" spans="1:5" ht="12" customHeight="1">
      <c r="A85" s="11" t="s">
        <v>220</v>
      </c>
      <c r="B85" s="6" t="s">
        <v>24</v>
      </c>
      <c r="C85" s="204"/>
      <c r="D85" s="204"/>
      <c r="E85" s="80"/>
    </row>
    <row r="86" spans="1:5" ht="12" customHeight="1">
      <c r="A86" s="9" t="s">
        <v>221</v>
      </c>
      <c r="B86" s="5" t="s">
        <v>25</v>
      </c>
      <c r="C86" s="203"/>
      <c r="D86" s="203"/>
      <c r="E86" s="81"/>
    </row>
    <row r="87" spans="1:5" ht="12" customHeight="1">
      <c r="A87" s="9" t="s">
        <v>222</v>
      </c>
      <c r="B87" s="5" t="s">
        <v>26</v>
      </c>
      <c r="C87" s="206"/>
      <c r="D87" s="206"/>
      <c r="E87" s="83"/>
    </row>
    <row r="88" spans="1:5" ht="12" customHeight="1">
      <c r="A88" s="9" t="s">
        <v>223</v>
      </c>
      <c r="B88" s="7" t="s">
        <v>27</v>
      </c>
      <c r="C88" s="206"/>
      <c r="D88" s="206"/>
      <c r="E88" s="83"/>
    </row>
    <row r="89" spans="1:5" ht="12" customHeight="1">
      <c r="A89" s="9" t="s">
        <v>224</v>
      </c>
      <c r="B89" s="12" t="s">
        <v>28</v>
      </c>
      <c r="C89" s="206">
        <f>SUM(C90:C100)</f>
        <v>0</v>
      </c>
      <c r="D89" s="206">
        <f>SUM(D90:D100)</f>
        <v>0</v>
      </c>
      <c r="E89" s="83">
        <f>SUM(E90:E100)</f>
        <v>0</v>
      </c>
    </row>
    <row r="90" spans="1:5" s="418" customFormat="1" ht="12" customHeight="1">
      <c r="A90" s="416" t="s">
        <v>232</v>
      </c>
      <c r="B90" s="419" t="s">
        <v>226</v>
      </c>
      <c r="C90" s="402"/>
      <c r="D90" s="402"/>
      <c r="E90" s="403"/>
    </row>
    <row r="91" spans="1:5" s="418" customFormat="1" ht="12" customHeight="1">
      <c r="A91" s="416" t="s">
        <v>233</v>
      </c>
      <c r="B91" s="419" t="s">
        <v>227</v>
      </c>
      <c r="C91" s="402"/>
      <c r="D91" s="402"/>
      <c r="E91" s="403"/>
    </row>
    <row r="92" spans="1:5" s="418" customFormat="1" ht="12" customHeight="1">
      <c r="A92" s="416" t="s">
        <v>234</v>
      </c>
      <c r="B92" s="417" t="s">
        <v>228</v>
      </c>
      <c r="C92" s="402"/>
      <c r="D92" s="402"/>
      <c r="E92" s="403"/>
    </row>
    <row r="93" spans="1:5" s="418" customFormat="1" ht="12" customHeight="1">
      <c r="A93" s="420" t="s">
        <v>235</v>
      </c>
      <c r="B93" s="421" t="s">
        <v>229</v>
      </c>
      <c r="C93" s="402"/>
      <c r="D93" s="402"/>
      <c r="E93" s="403"/>
    </row>
    <row r="94" spans="1:5" s="418" customFormat="1" ht="12" customHeight="1">
      <c r="A94" s="416" t="s">
        <v>236</v>
      </c>
      <c r="B94" s="421" t="s">
        <v>230</v>
      </c>
      <c r="C94" s="402"/>
      <c r="D94" s="402"/>
      <c r="E94" s="403"/>
    </row>
    <row r="95" spans="1:5" s="418" customFormat="1" ht="12" customHeight="1">
      <c r="A95" s="422" t="s">
        <v>237</v>
      </c>
      <c r="B95" s="419" t="s">
        <v>243</v>
      </c>
      <c r="C95" s="402"/>
      <c r="D95" s="402"/>
      <c r="E95" s="403"/>
    </row>
    <row r="96" spans="1:5" s="418" customFormat="1" ht="12" customHeight="1">
      <c r="A96" s="422" t="s">
        <v>238</v>
      </c>
      <c r="B96" s="417" t="s">
        <v>244</v>
      </c>
      <c r="C96" s="402"/>
      <c r="D96" s="402"/>
      <c r="E96" s="403"/>
    </row>
    <row r="97" spans="1:5" s="418" customFormat="1" ht="12" customHeight="1">
      <c r="A97" s="422" t="s">
        <v>239</v>
      </c>
      <c r="B97" s="421" t="s">
        <v>245</v>
      </c>
      <c r="C97" s="402"/>
      <c r="D97" s="402"/>
      <c r="E97" s="403"/>
    </row>
    <row r="98" spans="1:5" s="418" customFormat="1" ht="12" customHeight="1">
      <c r="A98" s="422" t="s">
        <v>240</v>
      </c>
      <c r="B98" s="421" t="s">
        <v>246</v>
      </c>
      <c r="C98" s="402"/>
      <c r="D98" s="402"/>
      <c r="E98" s="403"/>
    </row>
    <row r="99" spans="1:5" s="418" customFormat="1" ht="12" customHeight="1">
      <c r="A99" s="422" t="s">
        <v>242</v>
      </c>
      <c r="B99" s="421" t="s">
        <v>247</v>
      </c>
      <c r="C99" s="402"/>
      <c r="D99" s="402"/>
      <c r="E99" s="403"/>
    </row>
    <row r="100" spans="1:5" s="418" customFormat="1" ht="12" customHeight="1" thickBot="1">
      <c r="A100" s="423" t="s">
        <v>616</v>
      </c>
      <c r="B100" s="424" t="s">
        <v>248</v>
      </c>
      <c r="C100" s="404"/>
      <c r="D100" s="404"/>
      <c r="E100" s="405"/>
    </row>
    <row r="101" spans="1:5" ht="12" customHeight="1" thickBot="1">
      <c r="A101" s="13" t="s">
        <v>9</v>
      </c>
      <c r="B101" s="16" t="s">
        <v>269</v>
      </c>
      <c r="C101" s="202">
        <f>+C102+C103+C104</f>
        <v>0</v>
      </c>
      <c r="D101" s="202">
        <f>+D102+D103+D104</f>
        <v>0</v>
      </c>
      <c r="E101" s="79">
        <f>+E102+E103+E104</f>
        <v>0</v>
      </c>
    </row>
    <row r="102" spans="1:5" ht="12" customHeight="1">
      <c r="A102" s="10" t="s">
        <v>249</v>
      </c>
      <c r="B102" s="5" t="s">
        <v>29</v>
      </c>
      <c r="C102" s="205"/>
      <c r="D102" s="205"/>
      <c r="E102" s="82"/>
    </row>
    <row r="103" spans="1:5" ht="12" customHeight="1">
      <c r="A103" s="10" t="s">
        <v>250</v>
      </c>
      <c r="B103" s="8" t="s">
        <v>30</v>
      </c>
      <c r="C103" s="203"/>
      <c r="D103" s="203"/>
      <c r="E103" s="81"/>
    </row>
    <row r="104" spans="1:5" ht="12" customHeight="1">
      <c r="A104" s="10" t="s">
        <v>251</v>
      </c>
      <c r="B104" s="415" t="s">
        <v>252</v>
      </c>
      <c r="C104" s="203">
        <f>SUM(C105:C112)</f>
        <v>0</v>
      </c>
      <c r="D104" s="203">
        <f>SUM(D105:D112)</f>
        <v>0</v>
      </c>
      <c r="E104" s="81">
        <f>SUM(E105:E112)</f>
        <v>0</v>
      </c>
    </row>
    <row r="105" spans="1:5" s="418" customFormat="1" ht="12" customHeight="1">
      <c r="A105" s="425" t="s">
        <v>253</v>
      </c>
      <c r="B105" s="69" t="s">
        <v>267</v>
      </c>
      <c r="C105" s="400"/>
      <c r="D105" s="400"/>
      <c r="E105" s="401"/>
    </row>
    <row r="106" spans="1:5" s="418" customFormat="1" ht="12" customHeight="1">
      <c r="A106" s="425" t="s">
        <v>254</v>
      </c>
      <c r="B106" s="426" t="s">
        <v>261</v>
      </c>
      <c r="C106" s="400"/>
      <c r="D106" s="400"/>
      <c r="E106" s="401"/>
    </row>
    <row r="107" spans="1:5" s="418" customFormat="1">
      <c r="A107" s="425" t="s">
        <v>255</v>
      </c>
      <c r="B107" s="427" t="s">
        <v>262</v>
      </c>
      <c r="C107" s="400"/>
      <c r="D107" s="400"/>
      <c r="E107" s="401"/>
    </row>
    <row r="108" spans="1:5" s="418" customFormat="1" ht="12" customHeight="1">
      <c r="A108" s="425" t="s">
        <v>256</v>
      </c>
      <c r="B108" s="427" t="s">
        <v>263</v>
      </c>
      <c r="C108" s="428"/>
      <c r="D108" s="428"/>
      <c r="E108" s="429"/>
    </row>
    <row r="109" spans="1:5" s="418" customFormat="1" ht="12" customHeight="1">
      <c r="A109" s="425" t="s">
        <v>257</v>
      </c>
      <c r="B109" s="427" t="s">
        <v>264</v>
      </c>
      <c r="C109" s="428"/>
      <c r="D109" s="428"/>
      <c r="E109" s="429"/>
    </row>
    <row r="110" spans="1:5" s="418" customFormat="1" ht="15" customHeight="1">
      <c r="A110" s="425" t="s">
        <v>258</v>
      </c>
      <c r="B110" s="427" t="s">
        <v>265</v>
      </c>
      <c r="C110" s="428"/>
      <c r="D110" s="428"/>
      <c r="E110" s="429"/>
    </row>
    <row r="111" spans="1:5" s="418" customFormat="1" ht="12.75" customHeight="1">
      <c r="A111" s="430" t="s">
        <v>259</v>
      </c>
      <c r="B111" s="427" t="s">
        <v>32</v>
      </c>
      <c r="C111" s="431"/>
      <c r="D111" s="431"/>
      <c r="E111" s="432"/>
    </row>
    <row r="112" spans="1:5" s="418" customFormat="1" ht="14.25" customHeight="1" thickBot="1">
      <c r="A112" s="433" t="s">
        <v>260</v>
      </c>
      <c r="B112" s="434" t="s">
        <v>266</v>
      </c>
      <c r="C112" s="431"/>
      <c r="D112" s="431"/>
      <c r="E112" s="432"/>
    </row>
    <row r="113" spans="1:5" ht="12" customHeight="1" thickBot="1">
      <c r="A113" s="13" t="s">
        <v>10</v>
      </c>
      <c r="B113" s="435" t="s">
        <v>270</v>
      </c>
      <c r="C113" s="201">
        <f>+C84+C101</f>
        <v>0</v>
      </c>
      <c r="D113" s="201">
        <f>+D84+D101</f>
        <v>0</v>
      </c>
      <c r="E113" s="78">
        <f>+E84+E101</f>
        <v>0</v>
      </c>
    </row>
    <row r="114" spans="1:5" ht="12" customHeight="1" thickBot="1">
      <c r="A114" s="72" t="s">
        <v>397</v>
      </c>
      <c r="B114" s="499" t="s">
        <v>398</v>
      </c>
      <c r="C114" s="202">
        <f>SUM(C115:C117)</f>
        <v>0</v>
      </c>
      <c r="D114" s="202">
        <f>SUM(D115:D117)</f>
        <v>0</v>
      </c>
      <c r="E114" s="79">
        <f>SUM(E115:E117)</f>
        <v>0</v>
      </c>
    </row>
    <row r="115" spans="1:5" ht="12" customHeight="1">
      <c r="A115" s="73" t="s">
        <v>399</v>
      </c>
      <c r="B115" s="74" t="s">
        <v>402</v>
      </c>
      <c r="C115" s="203"/>
      <c r="D115" s="203"/>
      <c r="E115" s="81"/>
    </row>
    <row r="116" spans="1:5" ht="12" customHeight="1">
      <c r="A116" s="71" t="s">
        <v>400</v>
      </c>
      <c r="B116" s="68" t="s">
        <v>403</v>
      </c>
      <c r="C116" s="203"/>
      <c r="D116" s="203"/>
      <c r="E116" s="81"/>
    </row>
    <row r="117" spans="1:5" ht="12" customHeight="1" thickBot="1">
      <c r="A117" s="75" t="s">
        <v>401</v>
      </c>
      <c r="B117" s="76" t="s">
        <v>404</v>
      </c>
      <c r="C117" s="206"/>
      <c r="D117" s="206"/>
      <c r="E117" s="83"/>
    </row>
    <row r="118" spans="1:5" ht="12" customHeight="1" thickBot="1">
      <c r="A118" s="72" t="s">
        <v>405</v>
      </c>
      <c r="B118" s="499" t="s">
        <v>406</v>
      </c>
      <c r="C118" s="209"/>
      <c r="D118" s="209"/>
      <c r="E118" s="210"/>
    </row>
    <row r="119" spans="1:5" ht="12" customHeight="1" thickBot="1">
      <c r="A119" s="500" t="s">
        <v>414</v>
      </c>
      <c r="B119" s="499" t="s">
        <v>413</v>
      </c>
      <c r="C119" s="209">
        <f>SUM(C114+C118)</f>
        <v>0</v>
      </c>
      <c r="D119" s="209">
        <f>SUM(D114+D118)</f>
        <v>0</v>
      </c>
      <c r="E119" s="210">
        <f>SUM(E114+E118)</f>
        <v>0</v>
      </c>
    </row>
    <row r="120" spans="1:5" ht="12" customHeight="1" thickBot="1">
      <c r="A120" s="500" t="s">
        <v>415</v>
      </c>
      <c r="B120" s="499" t="s">
        <v>407</v>
      </c>
      <c r="C120" s="209"/>
      <c r="D120" s="209"/>
      <c r="E120" s="210"/>
    </row>
    <row r="121" spans="1:5" ht="12" customHeight="1" thickBot="1">
      <c r="A121" s="500" t="s">
        <v>416</v>
      </c>
      <c r="B121" s="499" t="s">
        <v>408</v>
      </c>
      <c r="C121" s="209"/>
      <c r="D121" s="209"/>
      <c r="E121" s="210"/>
    </row>
    <row r="122" spans="1:5" ht="12" customHeight="1" thickBot="1">
      <c r="A122" s="70" t="s">
        <v>33</v>
      </c>
      <c r="B122" s="140" t="s">
        <v>409</v>
      </c>
      <c r="C122" s="211">
        <f>SUM(C119:C121)</f>
        <v>0</v>
      </c>
      <c r="D122" s="211">
        <f>SUM(D119:D121)</f>
        <v>0</v>
      </c>
      <c r="E122" s="85">
        <f>SUM(E119:E121)</f>
        <v>0</v>
      </c>
    </row>
    <row r="123" spans="1:5" s="1" customFormat="1" ht="28.5" customHeight="1" thickBot="1">
      <c r="A123" s="77" t="s">
        <v>12</v>
      </c>
      <c r="B123" s="141" t="s">
        <v>417</v>
      </c>
      <c r="C123" s="207">
        <f>SUM(C113+C122)</f>
        <v>0</v>
      </c>
      <c r="D123" s="207">
        <f>SUM(D113+D122)</f>
        <v>0</v>
      </c>
      <c r="E123" s="1120">
        <f>SUM(E113+E122)</f>
        <v>0</v>
      </c>
    </row>
    <row r="124" spans="1:5" ht="17.25" customHeight="1">
      <c r="A124" s="142"/>
      <c r="B124" s="142"/>
      <c r="C124" s="143"/>
      <c r="D124" s="143"/>
      <c r="E124" s="143"/>
    </row>
    <row r="125" spans="1:5" ht="7.5" customHeight="1">
      <c r="A125" s="142"/>
      <c r="B125" s="142"/>
      <c r="C125" s="143"/>
      <c r="D125" s="143"/>
      <c r="E125" s="143"/>
    </row>
    <row r="127" spans="1:5" ht="12.75" customHeight="1"/>
    <row r="128" spans="1:5" ht="13.5" customHeight="1"/>
    <row r="129" ht="13.5" customHeight="1"/>
    <row r="130" ht="13.5" customHeight="1"/>
    <row r="131" ht="7.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</sheetData>
  <mergeCells count="4">
    <mergeCell ref="A3:A4"/>
    <mergeCell ref="B3:B4"/>
    <mergeCell ref="C3:E3"/>
    <mergeCell ref="C81:E8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Width="3" fitToHeight="2" orientation="portrait" r:id="rId1"/>
  <headerFooter alignWithMargins="0">
    <oddHeader>&amp;C&amp;"Times New Roman CE,Félkövér"&amp;12
Létavértes Városi Önkormányzat
2023. ÉVI ZÁRSZÁMADÁS
ÁLLAMI (ÁLLAMIGAZGATÁSI) FELADATOK MÉRLEGE&amp;10
&amp;R&amp;"Times New Roman CE,Félkövér dőlt"&amp;11 1.4. melléklet a ../2024. (.....) önkormányzati rendelethez</oddHeader>
  </headerFooter>
  <rowBreaks count="1" manualBreakCount="1">
    <brk id="78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G142"/>
  <sheetViews>
    <sheetView view="pageLayout" topLeftCell="A94" workbookViewId="0">
      <selection activeCell="B131" sqref="B131"/>
    </sheetView>
  </sheetViews>
  <sheetFormatPr defaultRowHeight="15.75"/>
  <cols>
    <col min="1" max="1" width="9.5" style="144" customWidth="1"/>
    <col min="2" max="2" width="60.83203125" style="144" customWidth="1"/>
    <col min="3" max="3" width="17.5" style="145" customWidth="1"/>
    <col min="4" max="4" width="19" style="145" customWidth="1"/>
    <col min="5" max="5" width="15.83203125" style="145" customWidth="1"/>
    <col min="6" max="6" width="14.6640625" style="145" customWidth="1"/>
    <col min="7" max="16384" width="9.33203125" style="21"/>
  </cols>
  <sheetData>
    <row r="1" spans="1:7" ht="15.95" customHeight="1">
      <c r="A1" s="342" t="s">
        <v>0</v>
      </c>
      <c r="B1" s="342"/>
      <c r="C1" s="342"/>
      <c r="D1" s="342"/>
      <c r="E1" s="342"/>
      <c r="F1" s="342"/>
    </row>
    <row r="2" spans="1:7" ht="15.95" customHeight="1" thickBot="1">
      <c r="A2" s="148" t="s">
        <v>1</v>
      </c>
      <c r="B2" s="148"/>
      <c r="C2" s="87"/>
      <c r="D2" s="87"/>
      <c r="E2" s="87"/>
      <c r="F2" s="87" t="s">
        <v>655</v>
      </c>
    </row>
    <row r="3" spans="1:7" ht="15.95" customHeight="1">
      <c r="A3" s="1210" t="s">
        <v>271</v>
      </c>
      <c r="B3" s="1208" t="s">
        <v>4</v>
      </c>
      <c r="C3" s="1249" t="s">
        <v>945</v>
      </c>
      <c r="D3" s="1251" t="s">
        <v>869</v>
      </c>
      <c r="E3" s="1213"/>
      <c r="F3" s="1214"/>
    </row>
    <row r="4" spans="1:7" ht="38.1" customHeight="1" thickBot="1">
      <c r="A4" s="1211"/>
      <c r="B4" s="1209"/>
      <c r="C4" s="1250"/>
      <c r="D4" s="151" t="s">
        <v>5</v>
      </c>
      <c r="E4" s="151" t="s">
        <v>6</v>
      </c>
      <c r="F4" s="152" t="s">
        <v>7</v>
      </c>
    </row>
    <row r="5" spans="1:7" s="22" customFormat="1" ht="12" customHeight="1" thickBot="1">
      <c r="A5" s="460">
        <v>1</v>
      </c>
      <c r="B5" s="945">
        <v>2</v>
      </c>
      <c r="C5" s="948">
        <v>5</v>
      </c>
      <c r="D5" s="458">
        <v>3</v>
      </c>
      <c r="E5" s="19">
        <v>4</v>
      </c>
      <c r="F5" s="20">
        <v>5</v>
      </c>
    </row>
    <row r="6" spans="1:7" s="22" customFormat="1" ht="12" customHeight="1" thickBot="1">
      <c r="A6" s="460" t="s">
        <v>8</v>
      </c>
      <c r="B6" s="946" t="s">
        <v>443</v>
      </c>
      <c r="C6" s="949">
        <f>SUM(C14+C7)</f>
        <v>1032978572</v>
      </c>
      <c r="D6" s="540">
        <f>SUM(D14+D7)</f>
        <v>999569200</v>
      </c>
      <c r="E6" s="540">
        <f>SUM(E14+E7)</f>
        <v>1117775842</v>
      </c>
      <c r="F6" s="673">
        <f>SUM(F14+F7)</f>
        <v>1090587390</v>
      </c>
    </row>
    <row r="7" spans="1:7" s="1" customFormat="1" ht="12" customHeight="1" thickBot="1">
      <c r="A7" s="538" t="s">
        <v>444</v>
      </c>
      <c r="B7" s="947" t="s">
        <v>353</v>
      </c>
      <c r="C7" s="950">
        <f>SUM(C8:C13)</f>
        <v>845479472</v>
      </c>
      <c r="D7" s="459">
        <f>SUM(D8:D13)</f>
        <v>817600022</v>
      </c>
      <c r="E7" s="459">
        <f>SUM(E8:E13)</f>
        <v>933704121</v>
      </c>
      <c r="F7" s="502">
        <f>SUM(F8:F13)</f>
        <v>933703586</v>
      </c>
    </row>
    <row r="8" spans="1:7" s="1" customFormat="1" ht="12" customHeight="1">
      <c r="A8" s="436" t="s">
        <v>272</v>
      </c>
      <c r="B8" s="437" t="s">
        <v>273</v>
      </c>
      <c r="C8" s="534">
        <v>216311842</v>
      </c>
      <c r="D8" s="534">
        <v>216365044</v>
      </c>
      <c r="E8" s="534">
        <v>236410164</v>
      </c>
      <c r="F8" s="534">
        <v>236410164</v>
      </c>
      <c r="G8" s="891"/>
    </row>
    <row r="9" spans="1:7" s="1" customFormat="1" ht="12" customHeight="1">
      <c r="A9" s="439" t="s">
        <v>274</v>
      </c>
      <c r="B9" s="440" t="s">
        <v>354</v>
      </c>
      <c r="C9" s="441">
        <v>282747188</v>
      </c>
      <c r="D9" s="441">
        <v>287872260</v>
      </c>
      <c r="E9" s="441">
        <v>348095205</v>
      </c>
      <c r="F9" s="441">
        <v>348095205</v>
      </c>
      <c r="G9" s="891"/>
    </row>
    <row r="10" spans="1:7" s="1" customFormat="1" ht="21.75" customHeight="1">
      <c r="A10" s="439" t="s">
        <v>275</v>
      </c>
      <c r="B10" s="440" t="s">
        <v>276</v>
      </c>
      <c r="C10" s="441">
        <v>284338810</v>
      </c>
      <c r="D10" s="441">
        <v>293387747</v>
      </c>
      <c r="E10" s="441">
        <v>302745531</v>
      </c>
      <c r="F10" s="441">
        <v>302745531</v>
      </c>
      <c r="G10" s="891"/>
    </row>
    <row r="11" spans="1:7" s="1" customFormat="1" ht="12" customHeight="1">
      <c r="A11" s="439" t="s">
        <v>277</v>
      </c>
      <c r="B11" s="440" t="s">
        <v>278</v>
      </c>
      <c r="C11" s="441">
        <v>16834742</v>
      </c>
      <c r="D11" s="441">
        <v>19974971</v>
      </c>
      <c r="E11" s="441">
        <v>21948971</v>
      </c>
      <c r="F11" s="441">
        <v>21948971</v>
      </c>
      <c r="G11" s="891"/>
    </row>
    <row r="12" spans="1:7" s="1" customFormat="1" ht="12" customHeight="1">
      <c r="A12" s="439" t="s">
        <v>279</v>
      </c>
      <c r="B12" s="440" t="s">
        <v>628</v>
      </c>
      <c r="C12" s="441">
        <v>38541602</v>
      </c>
      <c r="D12" s="441"/>
      <c r="E12" s="441">
        <v>21676930</v>
      </c>
      <c r="F12" s="699">
        <v>21676395</v>
      </c>
      <c r="G12" s="891"/>
    </row>
    <row r="13" spans="1:7" s="1" customFormat="1" ht="12" customHeight="1" thickBot="1">
      <c r="A13" s="449" t="s">
        <v>280</v>
      </c>
      <c r="B13" s="450" t="s">
        <v>629</v>
      </c>
      <c r="C13" s="1140">
        <v>6705288</v>
      </c>
      <c r="D13" s="451"/>
      <c r="E13" s="536">
        <v>2827320</v>
      </c>
      <c r="F13" s="536">
        <v>2827320</v>
      </c>
    </row>
    <row r="14" spans="1:7" s="1" customFormat="1" ht="12" customHeight="1" thickBot="1">
      <c r="A14" s="539" t="s">
        <v>445</v>
      </c>
      <c r="B14" s="456" t="s">
        <v>361</v>
      </c>
      <c r="C14" s="704">
        <f>SUM(C15:C19)</f>
        <v>187499100</v>
      </c>
      <c r="D14" s="580">
        <f>SUM(D15:D19)</f>
        <v>181969178</v>
      </c>
      <c r="E14" s="580">
        <f>SUM(E15:E19)</f>
        <v>184071721</v>
      </c>
      <c r="F14" s="704">
        <f>SUM(F15:F19)</f>
        <v>156883804</v>
      </c>
    </row>
    <row r="15" spans="1:7" s="1" customFormat="1" ht="12" customHeight="1">
      <c r="A15" s="452" t="s">
        <v>281</v>
      </c>
      <c r="B15" s="453" t="s">
        <v>282</v>
      </c>
      <c r="C15" s="507"/>
      <c r="D15" s="454"/>
      <c r="E15" s="454"/>
      <c r="F15" s="507"/>
    </row>
    <row r="16" spans="1:7" s="1" customFormat="1" ht="12" customHeight="1">
      <c r="A16" s="439" t="s">
        <v>283</v>
      </c>
      <c r="B16" s="440" t="s">
        <v>357</v>
      </c>
      <c r="C16" s="504"/>
      <c r="D16" s="441"/>
      <c r="E16" s="441"/>
      <c r="F16" s="504"/>
    </row>
    <row r="17" spans="1:6" s="1" customFormat="1" ht="12" customHeight="1">
      <c r="A17" s="439" t="s">
        <v>284</v>
      </c>
      <c r="B17" s="440" t="s">
        <v>358</v>
      </c>
      <c r="C17" s="504"/>
      <c r="D17" s="441"/>
      <c r="E17" s="441"/>
      <c r="F17" s="504"/>
    </row>
    <row r="18" spans="1:6" s="1" customFormat="1" ht="12" customHeight="1">
      <c r="A18" s="439" t="s">
        <v>285</v>
      </c>
      <c r="B18" s="440" t="s">
        <v>359</v>
      </c>
      <c r="C18" s="504"/>
      <c r="D18" s="441"/>
      <c r="E18" s="441"/>
      <c r="F18" s="504"/>
    </row>
    <row r="19" spans="1:6" s="1" customFormat="1" ht="12" customHeight="1" thickBot="1">
      <c r="A19" s="439" t="s">
        <v>286</v>
      </c>
      <c r="B19" s="440" t="s">
        <v>360</v>
      </c>
      <c r="C19" s="733">
        <v>187499100</v>
      </c>
      <c r="D19" s="441">
        <v>181969178</v>
      </c>
      <c r="E19" s="441">
        <v>184071721</v>
      </c>
      <c r="F19" s="733">
        <v>156883804</v>
      </c>
    </row>
    <row r="20" spans="1:6" s="1" customFormat="1" ht="12" customHeight="1" thickBot="1">
      <c r="A20" s="455" t="s">
        <v>10</v>
      </c>
      <c r="B20" s="466" t="s">
        <v>362</v>
      </c>
      <c r="C20" s="704">
        <f>SUM(C21:C25)</f>
        <v>389428395</v>
      </c>
      <c r="D20" s="580">
        <f>SUM(D21:D25)</f>
        <v>842517185</v>
      </c>
      <c r="E20" s="580">
        <f>SUM(E21:E25)</f>
        <v>823727089</v>
      </c>
      <c r="F20" s="704">
        <f>SUM(F21:F25)</f>
        <v>371362884</v>
      </c>
    </row>
    <row r="21" spans="1:6" s="1" customFormat="1" ht="12" customHeight="1">
      <c r="A21" s="452" t="s">
        <v>287</v>
      </c>
      <c r="B21" s="453" t="s">
        <v>288</v>
      </c>
      <c r="C21" s="517"/>
      <c r="D21" s="465"/>
      <c r="E21" s="477"/>
      <c r="F21" s="517"/>
    </row>
    <row r="22" spans="1:6" s="1" customFormat="1" ht="12" customHeight="1">
      <c r="A22" s="439" t="s">
        <v>289</v>
      </c>
      <c r="B22" s="440" t="s">
        <v>363</v>
      </c>
      <c r="C22" s="510"/>
      <c r="D22" s="878"/>
      <c r="E22" s="878"/>
      <c r="F22" s="879"/>
    </row>
    <row r="23" spans="1:6" s="1" customFormat="1" ht="12" customHeight="1">
      <c r="A23" s="439" t="s">
        <v>290</v>
      </c>
      <c r="B23" s="571" t="s">
        <v>364</v>
      </c>
      <c r="C23" s="504"/>
      <c r="D23" s="441"/>
      <c r="E23" s="441"/>
      <c r="F23" s="504"/>
    </row>
    <row r="24" spans="1:6" s="1" customFormat="1" ht="12" customHeight="1">
      <c r="A24" s="449" t="s">
        <v>291</v>
      </c>
      <c r="B24" s="572" t="s">
        <v>365</v>
      </c>
      <c r="C24" s="511"/>
      <c r="D24" s="464"/>
      <c r="E24" s="464"/>
      <c r="F24" s="511"/>
    </row>
    <row r="25" spans="1:6" s="1" customFormat="1" ht="12" customHeight="1" thickBot="1">
      <c r="A25" s="487" t="s">
        <v>292</v>
      </c>
      <c r="B25" s="486" t="s">
        <v>366</v>
      </c>
      <c r="C25" s="739">
        <v>389428395</v>
      </c>
      <c r="D25" s="203">
        <v>842517185</v>
      </c>
      <c r="E25" s="203">
        <v>823727089</v>
      </c>
      <c r="F25" s="739">
        <v>371362884</v>
      </c>
    </row>
    <row r="26" spans="1:6" s="1" customFormat="1" ht="12" customHeight="1" thickBot="1">
      <c r="A26" s="455" t="s">
        <v>11</v>
      </c>
      <c r="B26" s="466" t="s">
        <v>373</v>
      </c>
      <c r="C26" s="704">
        <f>SUM(C27+C33+C35)</f>
        <v>137493068</v>
      </c>
      <c r="D26" s="704">
        <f>SUM(D27+D33+D35+D34)</f>
        <v>164800000</v>
      </c>
      <c r="E26" s="704">
        <f>SUM(E27+E33+E35+E34)</f>
        <v>164800000</v>
      </c>
      <c r="F26" s="704">
        <f>SUM(F27+F33+F35)</f>
        <v>178046686</v>
      </c>
    </row>
    <row r="27" spans="1:6" s="1" customFormat="1" ht="12" customHeight="1">
      <c r="A27" s="452" t="s">
        <v>293</v>
      </c>
      <c r="B27" s="453" t="s">
        <v>294</v>
      </c>
      <c r="C27" s="734">
        <f>SUM(C32+C29)</f>
        <v>129917445</v>
      </c>
      <c r="D27" s="454">
        <v>154000000</v>
      </c>
      <c r="E27" s="454">
        <v>154000000</v>
      </c>
      <c r="F27" s="507">
        <v>170941167</v>
      </c>
    </row>
    <row r="28" spans="1:6" s="1" customFormat="1" ht="12" customHeight="1">
      <c r="A28" s="439" t="s">
        <v>295</v>
      </c>
      <c r="B28" s="440" t="s">
        <v>296</v>
      </c>
      <c r="C28" s="1141">
        <f>SUM(C29)</f>
        <v>14250896</v>
      </c>
      <c r="D28" s="469">
        <v>14000000</v>
      </c>
      <c r="E28" s="469">
        <v>14000000</v>
      </c>
      <c r="F28" s="513">
        <v>13309634</v>
      </c>
    </row>
    <row r="29" spans="1:6" s="470" customFormat="1" ht="12" customHeight="1">
      <c r="A29" s="467" t="s">
        <v>295</v>
      </c>
      <c r="B29" s="468" t="s">
        <v>367</v>
      </c>
      <c r="C29" s="740">
        <v>14250896</v>
      </c>
      <c r="D29" s="469">
        <v>14000000</v>
      </c>
      <c r="E29" s="469">
        <v>14000000</v>
      </c>
      <c r="F29" s="513">
        <v>13309634</v>
      </c>
    </row>
    <row r="30" spans="1:6" s="1" customFormat="1" ht="12" customHeight="1">
      <c r="A30" s="439" t="s">
        <v>370</v>
      </c>
      <c r="B30" s="471" t="s">
        <v>371</v>
      </c>
      <c r="C30" s="541">
        <f>SUM(C33+C31)</f>
        <v>115666549</v>
      </c>
      <c r="D30" s="469">
        <v>140000000</v>
      </c>
      <c r="E30" s="469">
        <v>140000000</v>
      </c>
      <c r="F30" s="513">
        <v>157631533</v>
      </c>
    </row>
    <row r="31" spans="1:6" s="1" customFormat="1" ht="12" customHeight="1">
      <c r="A31" s="439" t="s">
        <v>297</v>
      </c>
      <c r="B31" s="472" t="s">
        <v>372</v>
      </c>
      <c r="C31" s="688">
        <f>SUM(C32)</f>
        <v>115666549</v>
      </c>
      <c r="D31" s="469">
        <v>140000000</v>
      </c>
      <c r="E31" s="469">
        <v>140000000</v>
      </c>
      <c r="F31" s="513">
        <v>157631533</v>
      </c>
    </row>
    <row r="32" spans="1:6" s="470" customFormat="1" ht="12" customHeight="1">
      <c r="A32" s="467" t="s">
        <v>297</v>
      </c>
      <c r="B32" s="473" t="s">
        <v>368</v>
      </c>
      <c r="C32" s="740">
        <v>115666549</v>
      </c>
      <c r="D32" s="469">
        <v>140000000</v>
      </c>
      <c r="E32" s="469">
        <v>140000000</v>
      </c>
      <c r="F32" s="513">
        <v>157631533</v>
      </c>
    </row>
    <row r="33" spans="1:6" s="1" customFormat="1" ht="12" customHeight="1">
      <c r="A33" s="439" t="s">
        <v>298</v>
      </c>
      <c r="B33" s="474" t="s">
        <v>299</v>
      </c>
      <c r="C33" s="737"/>
      <c r="D33" s="706"/>
      <c r="E33" s="706"/>
      <c r="F33" s="707"/>
    </row>
    <row r="34" spans="1:6" s="1" customFormat="1" ht="12" customHeight="1">
      <c r="A34" s="439" t="s">
        <v>300</v>
      </c>
      <c r="B34" s="474" t="s">
        <v>301</v>
      </c>
      <c r="C34" s="689"/>
      <c r="D34" s="446"/>
      <c r="E34" s="446"/>
      <c r="F34" s="523"/>
    </row>
    <row r="35" spans="1:6" s="1" customFormat="1" ht="12" customHeight="1" thickBot="1">
      <c r="A35" s="449" t="s">
        <v>302</v>
      </c>
      <c r="B35" s="450" t="s">
        <v>303</v>
      </c>
      <c r="C35" s="801">
        <v>7575623</v>
      </c>
      <c r="D35" s="476">
        <v>10800000</v>
      </c>
      <c r="E35" s="476">
        <v>10800000</v>
      </c>
      <c r="F35" s="515">
        <v>7105519</v>
      </c>
    </row>
    <row r="36" spans="1:6" s="1" customFormat="1" ht="12" customHeight="1" thickBot="1">
      <c r="A36" s="455" t="s">
        <v>12</v>
      </c>
      <c r="B36" s="466" t="s">
        <v>374</v>
      </c>
      <c r="C36" s="704">
        <f>SUM(C37:C47)</f>
        <v>166504644</v>
      </c>
      <c r="D36" s="580">
        <f>SUM(D37:D46)</f>
        <v>197401704</v>
      </c>
      <c r="E36" s="580">
        <f>SUM(E37:E46)</f>
        <v>200421760</v>
      </c>
      <c r="F36" s="672">
        <f>SUM(F37:F47)</f>
        <v>181443788</v>
      </c>
    </row>
    <row r="37" spans="1:6" s="1" customFormat="1" ht="12" customHeight="1">
      <c r="A37" s="452" t="s">
        <v>304</v>
      </c>
      <c r="B37" s="453" t="s">
        <v>305</v>
      </c>
      <c r="C37" s="736">
        <v>14517274</v>
      </c>
      <c r="D37" s="477">
        <v>32200000</v>
      </c>
      <c r="E37" s="477">
        <v>32200000</v>
      </c>
      <c r="F37" s="517">
        <v>20439265</v>
      </c>
    </row>
    <row r="38" spans="1:6" s="1" customFormat="1" ht="12" customHeight="1">
      <c r="A38" s="439" t="s">
        <v>306</v>
      </c>
      <c r="B38" s="440" t="s">
        <v>307</v>
      </c>
      <c r="C38" s="688">
        <v>68020748</v>
      </c>
      <c r="D38" s="444">
        <v>120788937</v>
      </c>
      <c r="E38" s="444">
        <v>123166934</v>
      </c>
      <c r="F38" s="688">
        <v>95146105</v>
      </c>
    </row>
    <row r="39" spans="1:6" s="1" customFormat="1" ht="12" customHeight="1">
      <c r="A39" s="439" t="s">
        <v>308</v>
      </c>
      <c r="B39" s="440" t="s">
        <v>309</v>
      </c>
      <c r="C39" s="688">
        <v>45574110</v>
      </c>
      <c r="D39" s="444">
        <v>4589506</v>
      </c>
      <c r="E39" s="444">
        <v>4589506</v>
      </c>
      <c r="F39" s="688">
        <v>19931565</v>
      </c>
    </row>
    <row r="40" spans="1:6" s="1" customFormat="1" ht="12" customHeight="1">
      <c r="A40" s="439" t="s">
        <v>310</v>
      </c>
      <c r="B40" s="440" t="s">
        <v>311</v>
      </c>
      <c r="C40" s="1047"/>
      <c r="D40" s="445"/>
      <c r="E40" s="445"/>
      <c r="F40" s="1047"/>
    </row>
    <row r="41" spans="1:6" s="1" customFormat="1" ht="12" customHeight="1">
      <c r="A41" s="439" t="s">
        <v>312</v>
      </c>
      <c r="B41" s="440" t="s">
        <v>313</v>
      </c>
      <c r="C41" s="688">
        <v>10667681</v>
      </c>
      <c r="D41" s="444">
        <v>13445714</v>
      </c>
      <c r="E41" s="444">
        <v>13445714</v>
      </c>
      <c r="F41" s="688">
        <v>13327325</v>
      </c>
    </row>
    <row r="42" spans="1:6" s="1" customFormat="1" ht="12" customHeight="1">
      <c r="A42" s="439" t="s">
        <v>314</v>
      </c>
      <c r="B42" s="440" t="s">
        <v>315</v>
      </c>
      <c r="C42" s="688">
        <v>25022197</v>
      </c>
      <c r="D42" s="444">
        <v>26377547</v>
      </c>
      <c r="E42" s="444">
        <v>27019606</v>
      </c>
      <c r="F42" s="688">
        <v>25967501</v>
      </c>
    </row>
    <row r="43" spans="1:6" s="1" customFormat="1" ht="12" customHeight="1">
      <c r="A43" s="439" t="s">
        <v>316</v>
      </c>
      <c r="B43" s="440" t="s">
        <v>317</v>
      </c>
      <c r="C43" s="688"/>
      <c r="D43" s="444"/>
      <c r="E43" s="444"/>
      <c r="F43" s="688"/>
    </row>
    <row r="44" spans="1:6" s="1" customFormat="1" ht="12" customHeight="1">
      <c r="A44" s="439" t="s">
        <v>318</v>
      </c>
      <c r="B44" s="440" t="s">
        <v>319</v>
      </c>
      <c r="C44" s="688">
        <v>173</v>
      </c>
      <c r="D44" s="444"/>
      <c r="E44" s="444"/>
      <c r="F44" s="688">
        <v>139</v>
      </c>
    </row>
    <row r="45" spans="1:6" s="1" customFormat="1" ht="12" customHeight="1">
      <c r="A45" s="439" t="s">
        <v>320</v>
      </c>
      <c r="B45" s="440" t="s">
        <v>321</v>
      </c>
      <c r="C45" s="688"/>
      <c r="D45" s="444"/>
      <c r="E45" s="444"/>
      <c r="F45" s="688"/>
    </row>
    <row r="46" spans="1:6" s="1" customFormat="1" ht="12" customHeight="1">
      <c r="A46" s="449" t="s">
        <v>322</v>
      </c>
      <c r="B46" s="450" t="s">
        <v>630</v>
      </c>
      <c r="C46" s="1142"/>
      <c r="D46" s="1048"/>
      <c r="E46" s="1048"/>
      <c r="F46" s="1050">
        <v>43000</v>
      </c>
    </row>
    <row r="47" spans="1:6" s="1" customFormat="1" ht="12" customHeight="1" thickBot="1">
      <c r="A47" s="449" t="s">
        <v>641</v>
      </c>
      <c r="B47" s="450" t="s">
        <v>323</v>
      </c>
      <c r="C47" s="1050">
        <v>2702461</v>
      </c>
      <c r="D47" s="1049"/>
      <c r="E47" s="1049"/>
      <c r="F47" s="688">
        <v>6588888</v>
      </c>
    </row>
    <row r="48" spans="1:6" s="1" customFormat="1" ht="12" customHeight="1" thickBot="1">
      <c r="A48" s="455" t="s">
        <v>13</v>
      </c>
      <c r="B48" s="466" t="s">
        <v>375</v>
      </c>
      <c r="C48" s="704">
        <f>SUM(C49:C53)</f>
        <v>4464362</v>
      </c>
      <c r="D48" s="580">
        <f>SUM(D49:D53)</f>
        <v>0</v>
      </c>
      <c r="E48" s="580">
        <f>SUM(E49:E53)</f>
        <v>0</v>
      </c>
      <c r="F48" s="704">
        <f>SUM(F49:F53)</f>
        <v>0</v>
      </c>
    </row>
    <row r="49" spans="1:6" s="1" customFormat="1" ht="12" customHeight="1">
      <c r="A49" s="452" t="s">
        <v>325</v>
      </c>
      <c r="B49" s="453" t="s">
        <v>326</v>
      </c>
      <c r="C49" s="518"/>
      <c r="D49" s="880"/>
      <c r="E49" s="880"/>
      <c r="F49" s="881"/>
    </row>
    <row r="50" spans="1:6" s="1" customFormat="1" ht="12" customHeight="1">
      <c r="A50" s="439" t="s">
        <v>327</v>
      </c>
      <c r="B50" s="440" t="s">
        <v>328</v>
      </c>
      <c r="C50" s="688">
        <v>4355000</v>
      </c>
      <c r="D50" s="444"/>
      <c r="E50" s="444"/>
      <c r="F50" s="512"/>
    </row>
    <row r="51" spans="1:6" s="1" customFormat="1" ht="12" customHeight="1">
      <c r="A51" s="439" t="s">
        <v>329</v>
      </c>
      <c r="B51" s="440" t="s">
        <v>330</v>
      </c>
      <c r="C51" s="688">
        <v>109362</v>
      </c>
      <c r="D51" s="444"/>
      <c r="E51" s="444"/>
      <c r="F51" s="512"/>
    </row>
    <row r="52" spans="1:6" s="1" customFormat="1" ht="12" customHeight="1">
      <c r="A52" s="439" t="s">
        <v>331</v>
      </c>
      <c r="B52" s="440" t="s">
        <v>332</v>
      </c>
      <c r="C52" s="512"/>
      <c r="D52" s="444"/>
      <c r="E52" s="444"/>
      <c r="F52" s="512"/>
    </row>
    <row r="53" spans="1:6" s="1" customFormat="1" ht="13.5" thickBot="1">
      <c r="A53" s="449" t="s">
        <v>333</v>
      </c>
      <c r="B53" s="450" t="s">
        <v>334</v>
      </c>
      <c r="C53" s="515"/>
      <c r="D53" s="480"/>
      <c r="E53" s="480"/>
      <c r="F53" s="515"/>
    </row>
    <row r="54" spans="1:6" s="1" customFormat="1" ht="12" customHeight="1" thickBot="1">
      <c r="A54" s="455" t="s">
        <v>14</v>
      </c>
      <c r="B54" s="466" t="s">
        <v>381</v>
      </c>
      <c r="C54" s="520">
        <f>SUM(C55:C57)</f>
        <v>0</v>
      </c>
      <c r="D54" s="580">
        <f>SUM(D55:D57)</f>
        <v>0</v>
      </c>
      <c r="E54" s="580">
        <f>SUM(E55:E57)</f>
        <v>0</v>
      </c>
      <c r="F54" s="672">
        <f>SUM(F55:F57)</f>
        <v>40000</v>
      </c>
    </row>
    <row r="55" spans="1:6" s="1" customFormat="1" ht="12" customHeight="1">
      <c r="A55" s="452" t="s">
        <v>335</v>
      </c>
      <c r="B55" s="453" t="s">
        <v>376</v>
      </c>
      <c r="C55" s="521"/>
      <c r="D55" s="465"/>
      <c r="E55" s="465"/>
      <c r="F55" s="882"/>
    </row>
    <row r="56" spans="1:6" s="1" customFormat="1" ht="12" customHeight="1">
      <c r="A56" s="439" t="s">
        <v>793</v>
      </c>
      <c r="B56" s="440" t="s">
        <v>377</v>
      </c>
      <c r="C56" s="512"/>
      <c r="D56" s="444"/>
      <c r="E56" s="444"/>
      <c r="F56" s="681"/>
    </row>
    <row r="57" spans="1:6" s="1" customFormat="1" ht="12" customHeight="1" thickBot="1">
      <c r="A57" s="439" t="s">
        <v>671</v>
      </c>
      <c r="B57" s="440" t="s">
        <v>336</v>
      </c>
      <c r="C57" s="515"/>
      <c r="D57" s="485"/>
      <c r="E57" s="476"/>
      <c r="F57" s="688">
        <v>40000</v>
      </c>
    </row>
    <row r="58" spans="1:6" s="1" customFormat="1" ht="12" customHeight="1" thickBot="1">
      <c r="A58" s="455" t="s">
        <v>15</v>
      </c>
      <c r="B58" s="456" t="s">
        <v>387</v>
      </c>
      <c r="C58" s="704">
        <f>SUM(C59:C61)</f>
        <v>0</v>
      </c>
      <c r="D58" s="580">
        <f>SUM(D59:D61)</f>
        <v>108247394</v>
      </c>
      <c r="E58" s="580">
        <f>SUM(E59:E61)</f>
        <v>105227338</v>
      </c>
      <c r="F58" s="672">
        <f>SUM(F59:F61)</f>
        <v>0</v>
      </c>
    </row>
    <row r="59" spans="1:6" s="1" customFormat="1" ht="12" customHeight="1">
      <c r="A59" s="452" t="s">
        <v>337</v>
      </c>
      <c r="B59" s="453" t="s">
        <v>382</v>
      </c>
      <c r="C59" s="517"/>
      <c r="D59" s="477"/>
      <c r="E59" s="477"/>
      <c r="F59" s="680"/>
    </row>
    <row r="60" spans="1:6" s="1" customFormat="1" ht="12" customHeight="1">
      <c r="A60" s="439" t="s">
        <v>794</v>
      </c>
      <c r="B60" s="440" t="s">
        <v>383</v>
      </c>
      <c r="C60" s="514"/>
      <c r="D60" s="469"/>
      <c r="E60" s="469"/>
      <c r="F60" s="513"/>
    </row>
    <row r="61" spans="1:6" s="1" customFormat="1" ht="12" customHeight="1" thickBot="1">
      <c r="A61" s="439" t="s">
        <v>613</v>
      </c>
      <c r="B61" s="440" t="s">
        <v>338</v>
      </c>
      <c r="C61" s="515"/>
      <c r="D61" s="444">
        <v>108247394</v>
      </c>
      <c r="E61" s="444">
        <v>105227338</v>
      </c>
      <c r="F61" s="515"/>
    </row>
    <row r="62" spans="1:6" s="1" customFormat="1" ht="12" customHeight="1" thickBot="1">
      <c r="A62" s="455" t="s">
        <v>35</v>
      </c>
      <c r="B62" s="466" t="s">
        <v>388</v>
      </c>
      <c r="C62" s="672">
        <f>SUM(C7+C14+C20+C26+C36+C48+C54+C58)</f>
        <v>1730869041</v>
      </c>
      <c r="D62" s="580">
        <f>SUM(D7+D14+D20+D26+D36+D48+D54+D58)</f>
        <v>2312535483</v>
      </c>
      <c r="E62" s="580">
        <f>SUM(E7+E14+E20+E26+E36+E48+E54+E58)</f>
        <v>2411952029</v>
      </c>
      <c r="F62" s="704">
        <f>SUM(F7+F14+F20+F26+F36+F48+F54+F58)</f>
        <v>1821480748</v>
      </c>
    </row>
    <row r="63" spans="1:6" s="1" customFormat="1" ht="12" customHeight="1">
      <c r="A63" s="492" t="s">
        <v>390</v>
      </c>
      <c r="B63" s="491" t="s">
        <v>339</v>
      </c>
      <c r="C63" s="517">
        <f>SUM(C64:C66)</f>
        <v>0</v>
      </c>
      <c r="D63" s="465">
        <f>SUM(D64:D66)</f>
        <v>0</v>
      </c>
      <c r="E63" s="465">
        <f>SUM(E64:E66)</f>
        <v>0</v>
      </c>
      <c r="F63" s="517">
        <f>SUM(F64:F66)</f>
        <v>0</v>
      </c>
    </row>
    <row r="64" spans="1:6" s="1" customFormat="1" ht="12" customHeight="1">
      <c r="A64" s="439" t="s">
        <v>340</v>
      </c>
      <c r="B64" s="440" t="s">
        <v>341</v>
      </c>
      <c r="C64" s="512"/>
      <c r="D64" s="444"/>
      <c r="E64" s="444"/>
      <c r="F64" s="512"/>
    </row>
    <row r="65" spans="1:6" s="1" customFormat="1" ht="12" customHeight="1">
      <c r="A65" s="439" t="s">
        <v>342</v>
      </c>
      <c r="B65" s="440" t="s">
        <v>343</v>
      </c>
      <c r="C65" s="512"/>
      <c r="D65" s="444"/>
      <c r="E65" s="444"/>
      <c r="F65" s="512"/>
    </row>
    <row r="66" spans="1:6" s="1" customFormat="1" ht="12" customHeight="1">
      <c r="A66" s="439" t="s">
        <v>344</v>
      </c>
      <c r="B66" s="447" t="s">
        <v>345</v>
      </c>
      <c r="C66" s="523"/>
      <c r="D66" s="541"/>
      <c r="E66" s="541"/>
      <c r="F66" s="542"/>
    </row>
    <row r="67" spans="1:6" s="1" customFormat="1" ht="12" customHeight="1">
      <c r="A67" s="492" t="s">
        <v>391</v>
      </c>
      <c r="B67" s="443" t="s">
        <v>346</v>
      </c>
      <c r="C67" s="524"/>
      <c r="D67" s="883"/>
      <c r="E67" s="883"/>
      <c r="F67" s="884"/>
    </row>
    <row r="68" spans="1:6" s="1" customFormat="1" ht="12" customHeight="1">
      <c r="A68" s="492" t="s">
        <v>392</v>
      </c>
      <c r="B68" s="443" t="s">
        <v>347</v>
      </c>
      <c r="C68" s="884">
        <f>SUM(C69:C70)</f>
        <v>282779246</v>
      </c>
      <c r="D68" s="883">
        <f>SUM(D69:D70)</f>
        <v>518350704</v>
      </c>
      <c r="E68" s="883">
        <f>SUM(E69:E70)</f>
        <v>518511355</v>
      </c>
      <c r="F68" s="884">
        <f>SUM(F69:F70)</f>
        <v>518511355</v>
      </c>
    </row>
    <row r="69" spans="1:6" s="1" customFormat="1" ht="12" customHeight="1">
      <c r="A69" s="439" t="s">
        <v>348</v>
      </c>
      <c r="B69" s="440" t="s">
        <v>349</v>
      </c>
      <c r="C69" s="543">
        <v>282779246</v>
      </c>
      <c r="D69" s="543">
        <v>518350704</v>
      </c>
      <c r="E69" s="543">
        <v>518511355</v>
      </c>
      <c r="F69" s="543">
        <v>518511355</v>
      </c>
    </row>
    <row r="70" spans="1:6" s="1" customFormat="1" ht="12" customHeight="1">
      <c r="A70" s="439" t="s">
        <v>350</v>
      </c>
      <c r="B70" s="440" t="s">
        <v>351</v>
      </c>
      <c r="C70" s="691"/>
      <c r="D70" s="448"/>
      <c r="E70" s="543"/>
      <c r="F70" s="691"/>
    </row>
    <row r="71" spans="1:6" s="1" customFormat="1" ht="12" customHeight="1" thickBot="1">
      <c r="A71" s="546" t="s">
        <v>448</v>
      </c>
      <c r="B71" s="547" t="s">
        <v>449</v>
      </c>
      <c r="C71" s="674">
        <v>32569876</v>
      </c>
      <c r="D71" s="545">
        <v>35000000</v>
      </c>
      <c r="E71" s="545">
        <v>35000000</v>
      </c>
      <c r="F71" s="674">
        <v>34880940</v>
      </c>
    </row>
    <row r="72" spans="1:6" s="1" customFormat="1" ht="12" customHeight="1" thickBot="1">
      <c r="A72" s="991" t="s">
        <v>393</v>
      </c>
      <c r="B72" s="992" t="s">
        <v>394</v>
      </c>
      <c r="C72" s="88">
        <f>SUM(C63+C67+C68+C71)</f>
        <v>315349122</v>
      </c>
      <c r="D72" s="885">
        <f>SUM(D63+D67+D68+D71)</f>
        <v>553350704</v>
      </c>
      <c r="E72" s="885">
        <f>SUM(E63+E67+E68+E71)</f>
        <v>553511355</v>
      </c>
      <c r="F72" s="886">
        <f>SUM(F63+F67+F68+F71)</f>
        <v>553392295</v>
      </c>
    </row>
    <row r="73" spans="1:6" s="1" customFormat="1" ht="12" customHeight="1" thickBot="1">
      <c r="A73" s="991" t="s">
        <v>410</v>
      </c>
      <c r="B73" s="992" t="s">
        <v>395</v>
      </c>
      <c r="C73" s="88"/>
      <c r="D73" s="885"/>
      <c r="E73" s="885"/>
      <c r="F73" s="886"/>
    </row>
    <row r="74" spans="1:6" s="1" customFormat="1" ht="12" customHeight="1" thickBot="1">
      <c r="A74" s="991" t="s">
        <v>411</v>
      </c>
      <c r="B74" s="992" t="s">
        <v>396</v>
      </c>
      <c r="C74" s="88"/>
      <c r="D74" s="885"/>
      <c r="E74" s="885"/>
      <c r="F74" s="886"/>
    </row>
    <row r="75" spans="1:6" s="1" customFormat="1" ht="12" customHeight="1" thickBot="1">
      <c r="A75" s="991" t="s">
        <v>16</v>
      </c>
      <c r="B75" s="1014" t="s">
        <v>389</v>
      </c>
      <c r="C75" s="88">
        <f>SUM(C72:C74)</f>
        <v>315349122</v>
      </c>
      <c r="D75" s="885">
        <f>SUM(D72:D74)</f>
        <v>553350704</v>
      </c>
      <c r="E75" s="885">
        <f>SUM(E72:E74)</f>
        <v>553511355</v>
      </c>
      <c r="F75" s="886">
        <f>SUM(F72:F74)</f>
        <v>553392295</v>
      </c>
    </row>
    <row r="76" spans="1:6" s="1" customFormat="1" ht="26.25" customHeight="1" thickBot="1">
      <c r="A76" s="991" t="s">
        <v>17</v>
      </c>
      <c r="B76" s="1015" t="s">
        <v>412</v>
      </c>
      <c r="C76" s="791">
        <f>SUM(C62+C75)</f>
        <v>2046218163</v>
      </c>
      <c r="D76" s="887">
        <f>SUM(D62+D75)</f>
        <v>2865886187</v>
      </c>
      <c r="E76" s="887">
        <f>SUM(E62+E75)</f>
        <v>2965463384</v>
      </c>
      <c r="F76" s="888">
        <f>SUM(F62+F75)</f>
        <v>2374873043</v>
      </c>
    </row>
    <row r="77" spans="1:6" ht="16.5" customHeight="1">
      <c r="A77" s="342" t="s">
        <v>21</v>
      </c>
      <c r="B77" s="342"/>
      <c r="C77" s="342"/>
      <c r="D77" s="889"/>
      <c r="E77" s="889"/>
      <c r="F77" s="889"/>
    </row>
    <row r="78" spans="1:6" s="89" customFormat="1" ht="16.5" customHeight="1" thickBot="1">
      <c r="A78" s="149" t="s">
        <v>22</v>
      </c>
      <c r="B78" s="342"/>
      <c r="C78" s="47"/>
      <c r="D78" s="890"/>
      <c r="E78" s="890"/>
      <c r="F78" s="890" t="s">
        <v>655</v>
      </c>
    </row>
    <row r="79" spans="1:6" s="89" customFormat="1" ht="16.5" customHeight="1">
      <c r="A79" s="343" t="s">
        <v>3</v>
      </c>
      <c r="B79" s="345" t="s">
        <v>23</v>
      </c>
      <c r="C79" s="347"/>
      <c r="D79" s="1252" t="s">
        <v>869</v>
      </c>
      <c r="E79" s="1253"/>
      <c r="F79" s="1254"/>
    </row>
    <row r="80" spans="1:6" ht="38.1" customHeight="1" thickBot="1">
      <c r="A80" s="344"/>
      <c r="B80" s="346"/>
      <c r="C80" s="152" t="s">
        <v>946</v>
      </c>
      <c r="D80" s="151" t="s">
        <v>5</v>
      </c>
      <c r="E80" s="151" t="s">
        <v>6</v>
      </c>
      <c r="F80" s="152" t="s">
        <v>7</v>
      </c>
    </row>
    <row r="81" spans="1:6" s="22" customFormat="1" ht="12" customHeight="1" thickBot="1">
      <c r="A81" s="18">
        <v>1</v>
      </c>
      <c r="B81" s="19">
        <v>2</v>
      </c>
      <c r="C81" s="20">
        <v>5</v>
      </c>
      <c r="D81" s="19">
        <v>3</v>
      </c>
      <c r="E81" s="19">
        <v>4</v>
      </c>
      <c r="F81" s="20">
        <v>5</v>
      </c>
    </row>
    <row r="82" spans="1:6" ht="12" customHeight="1" thickBot="1">
      <c r="A82" s="14" t="s">
        <v>8</v>
      </c>
      <c r="B82" s="17" t="s">
        <v>268</v>
      </c>
      <c r="C82" s="78">
        <f>+C83+C84+C85+C86+C87</f>
        <v>1272739077</v>
      </c>
      <c r="D82" s="201">
        <f>+D83+D84+D85+D86+D87</f>
        <v>1560751904</v>
      </c>
      <c r="E82" s="201">
        <f>+E83+E84+E85+E86+E87</f>
        <v>1677094311</v>
      </c>
      <c r="F82" s="78">
        <f>+F83+F84+F85+F86+F87</f>
        <v>1450371641</v>
      </c>
    </row>
    <row r="83" spans="1:6" ht="12" customHeight="1">
      <c r="A83" s="11" t="s">
        <v>220</v>
      </c>
      <c r="B83" s="6" t="s">
        <v>24</v>
      </c>
      <c r="C83" s="80">
        <v>737637178</v>
      </c>
      <c r="D83" s="204">
        <v>823346088</v>
      </c>
      <c r="E83" s="204">
        <v>870534872</v>
      </c>
      <c r="F83" s="80">
        <v>841621853</v>
      </c>
    </row>
    <row r="84" spans="1:6" ht="12" customHeight="1">
      <c r="A84" s="9" t="s">
        <v>221</v>
      </c>
      <c r="B84" s="5" t="s">
        <v>25</v>
      </c>
      <c r="C84" s="81">
        <v>107760280</v>
      </c>
      <c r="D84" s="203">
        <v>122870926</v>
      </c>
      <c r="E84" s="203">
        <v>126951324</v>
      </c>
      <c r="F84" s="81">
        <v>117787273</v>
      </c>
    </row>
    <row r="85" spans="1:6" ht="12" customHeight="1">
      <c r="A85" s="9" t="s">
        <v>222</v>
      </c>
      <c r="B85" s="5" t="s">
        <v>26</v>
      </c>
      <c r="C85" s="83">
        <v>354976454</v>
      </c>
      <c r="D85" s="206">
        <v>524683660</v>
      </c>
      <c r="E85" s="206">
        <v>575038428</v>
      </c>
      <c r="F85" s="83">
        <v>401349738</v>
      </c>
    </row>
    <row r="86" spans="1:6" ht="12" customHeight="1">
      <c r="A86" s="9" t="s">
        <v>223</v>
      </c>
      <c r="B86" s="599" t="s">
        <v>27</v>
      </c>
      <c r="C86" s="83">
        <v>62998639</v>
      </c>
      <c r="D86" s="206">
        <v>65519143</v>
      </c>
      <c r="E86" s="206">
        <v>65519143</v>
      </c>
      <c r="F86" s="83">
        <v>64588296</v>
      </c>
    </row>
    <row r="87" spans="1:6" ht="12" customHeight="1">
      <c r="A87" s="9" t="s">
        <v>224</v>
      </c>
      <c r="B87" s="12" t="s">
        <v>28</v>
      </c>
      <c r="C87" s="83">
        <f>SUM(C88:C98)</f>
        <v>9366526</v>
      </c>
      <c r="D87" s="206">
        <v>24332087</v>
      </c>
      <c r="E87" s="206">
        <v>39050544</v>
      </c>
      <c r="F87" s="83">
        <v>25024481</v>
      </c>
    </row>
    <row r="88" spans="1:6" s="418" customFormat="1" ht="12" customHeight="1">
      <c r="A88" s="416" t="s">
        <v>231</v>
      </c>
      <c r="B88" s="417" t="s">
        <v>225</v>
      </c>
      <c r="C88" s="83"/>
      <c r="D88" s="1038"/>
      <c r="E88" s="1039"/>
      <c r="F88" s="1039"/>
    </row>
    <row r="89" spans="1:6" s="418" customFormat="1" ht="12" customHeight="1">
      <c r="A89" s="416" t="s">
        <v>232</v>
      </c>
      <c r="B89" s="419" t="s">
        <v>226</v>
      </c>
      <c r="C89" s="401"/>
      <c r="D89" s="402">
        <v>3660087</v>
      </c>
      <c r="E89" s="402">
        <v>18334488</v>
      </c>
      <c r="F89" s="403">
        <v>12518856</v>
      </c>
    </row>
    <row r="90" spans="1:6" s="418" customFormat="1" ht="12" customHeight="1">
      <c r="A90" s="416" t="s">
        <v>233</v>
      </c>
      <c r="B90" s="419" t="s">
        <v>227</v>
      </c>
      <c r="C90" s="1040"/>
      <c r="D90" s="402"/>
      <c r="E90" s="402"/>
      <c r="F90" s="403"/>
    </row>
    <row r="91" spans="1:6" s="418" customFormat="1" ht="12" customHeight="1">
      <c r="A91" s="416" t="s">
        <v>234</v>
      </c>
      <c r="B91" s="417" t="s">
        <v>228</v>
      </c>
      <c r="C91" s="403"/>
      <c r="D91" s="402"/>
      <c r="E91" s="402"/>
      <c r="F91" s="403"/>
    </row>
    <row r="92" spans="1:6" s="418" customFormat="1" ht="12" customHeight="1">
      <c r="A92" s="420" t="s">
        <v>235</v>
      </c>
      <c r="B92" s="421" t="s">
        <v>229</v>
      </c>
      <c r="C92" s="403"/>
      <c r="D92" s="402"/>
      <c r="E92" s="402"/>
      <c r="F92" s="403"/>
    </row>
    <row r="93" spans="1:6" s="418" customFormat="1" ht="12" customHeight="1">
      <c r="A93" s="416" t="s">
        <v>236</v>
      </c>
      <c r="B93" s="421" t="s">
        <v>230</v>
      </c>
      <c r="C93" s="403">
        <v>1555000</v>
      </c>
      <c r="D93" s="402">
        <v>2722000</v>
      </c>
      <c r="E93" s="402">
        <v>3508168</v>
      </c>
      <c r="F93" s="403">
        <v>3041168</v>
      </c>
    </row>
    <row r="94" spans="1:6" s="418" customFormat="1" ht="12" customHeight="1">
      <c r="A94" s="422" t="s">
        <v>237</v>
      </c>
      <c r="B94" s="419" t="s">
        <v>243</v>
      </c>
      <c r="C94" s="403"/>
      <c r="D94" s="402"/>
      <c r="E94" s="402"/>
      <c r="F94" s="403"/>
    </row>
    <row r="95" spans="1:6" s="418" customFormat="1" ht="12" customHeight="1">
      <c r="A95" s="422" t="s">
        <v>238</v>
      </c>
      <c r="B95" s="417" t="s">
        <v>244</v>
      </c>
      <c r="C95" s="403"/>
      <c r="D95" s="402"/>
      <c r="E95" s="402"/>
      <c r="F95" s="403"/>
    </row>
    <row r="96" spans="1:6" s="418" customFormat="1" ht="12" customHeight="1">
      <c r="A96" s="422" t="s">
        <v>239</v>
      </c>
      <c r="B96" s="421" t="s">
        <v>245</v>
      </c>
      <c r="C96" s="403"/>
      <c r="D96" s="402"/>
      <c r="E96" s="402"/>
      <c r="F96" s="403"/>
    </row>
    <row r="97" spans="1:6" s="418" customFormat="1" ht="12" customHeight="1">
      <c r="A97" s="422" t="s">
        <v>240</v>
      </c>
      <c r="B97" s="421" t="s">
        <v>246</v>
      </c>
      <c r="C97" s="403"/>
      <c r="D97" s="402"/>
      <c r="E97" s="402"/>
      <c r="F97" s="403"/>
    </row>
    <row r="98" spans="1:6" s="418" customFormat="1" ht="12" customHeight="1">
      <c r="A98" s="422" t="s">
        <v>242</v>
      </c>
      <c r="B98" s="421" t="s">
        <v>247</v>
      </c>
      <c r="C98" s="403">
        <v>7811526</v>
      </c>
      <c r="D98" s="402">
        <v>7950000</v>
      </c>
      <c r="E98" s="402">
        <v>9466000</v>
      </c>
      <c r="F98" s="403">
        <v>9464457</v>
      </c>
    </row>
    <row r="99" spans="1:6" s="418" customFormat="1" ht="12" customHeight="1" thickBot="1">
      <c r="A99" s="423" t="s">
        <v>616</v>
      </c>
      <c r="B99" s="424" t="s">
        <v>248</v>
      </c>
      <c r="C99" s="405"/>
      <c r="D99" s="404">
        <v>10000000</v>
      </c>
      <c r="E99" s="404">
        <v>7741888</v>
      </c>
      <c r="F99" s="405"/>
    </row>
    <row r="100" spans="1:6" ht="12" customHeight="1" thickBot="1">
      <c r="A100" s="13" t="s">
        <v>9</v>
      </c>
      <c r="B100" s="16" t="s">
        <v>269</v>
      </c>
      <c r="C100" s="79">
        <f>+C101+C102+C103</f>
        <v>226467117</v>
      </c>
      <c r="D100" s="202">
        <f>+D101+D102+D103</f>
        <v>1270134283</v>
      </c>
      <c r="E100" s="202">
        <f>+E101+E102+E103</f>
        <v>1253369073</v>
      </c>
      <c r="F100" s="79">
        <f>+F101+F102+F103</f>
        <v>68223400</v>
      </c>
    </row>
    <row r="101" spans="1:6" ht="12" customHeight="1">
      <c r="A101" s="10" t="s">
        <v>249</v>
      </c>
      <c r="B101" s="5" t="s">
        <v>29</v>
      </c>
      <c r="C101" s="82">
        <v>154934078</v>
      </c>
      <c r="D101" s="205">
        <v>843623655</v>
      </c>
      <c r="E101" s="205">
        <v>852542354</v>
      </c>
      <c r="F101" s="82">
        <v>29774961</v>
      </c>
    </row>
    <row r="102" spans="1:6" ht="12" customHeight="1">
      <c r="A102" s="10" t="s">
        <v>250</v>
      </c>
      <c r="B102" s="8" t="s">
        <v>30</v>
      </c>
      <c r="C102" s="81">
        <v>71533039</v>
      </c>
      <c r="D102" s="203">
        <v>426510628</v>
      </c>
      <c r="E102" s="203">
        <v>400826719</v>
      </c>
      <c r="F102" s="81">
        <v>38448439</v>
      </c>
    </row>
    <row r="103" spans="1:6" ht="12" customHeight="1">
      <c r="A103" s="10" t="s">
        <v>251</v>
      </c>
      <c r="B103" s="415" t="s">
        <v>252</v>
      </c>
      <c r="C103" s="81">
        <f>SUM(C104:C111)</f>
        <v>0</v>
      </c>
      <c r="D103" s="203"/>
      <c r="E103" s="203"/>
      <c r="F103" s="81"/>
    </row>
    <row r="104" spans="1:6" s="418" customFormat="1" ht="12" customHeight="1">
      <c r="A104" s="425" t="s">
        <v>253</v>
      </c>
      <c r="B104" s="69" t="s">
        <v>267</v>
      </c>
      <c r="C104" s="401"/>
      <c r="D104" s="203">
        <f>SUM(D105:D111)</f>
        <v>0</v>
      </c>
      <c r="E104" s="203">
        <f>SUM(E105:E111)</f>
        <v>0</v>
      </c>
      <c r="F104" s="81">
        <f>SUM(F105:F111)</f>
        <v>0</v>
      </c>
    </row>
    <row r="105" spans="1:6" s="418" customFormat="1" ht="12" customHeight="1">
      <c r="A105" s="425" t="s">
        <v>254</v>
      </c>
      <c r="B105" s="426" t="s">
        <v>261</v>
      </c>
      <c r="C105" s="401"/>
      <c r="D105" s="400"/>
      <c r="E105" s="400"/>
      <c r="F105" s="401"/>
    </row>
    <row r="106" spans="1:6" s="418" customFormat="1">
      <c r="A106" s="425" t="s">
        <v>255</v>
      </c>
      <c r="B106" s="427" t="s">
        <v>262</v>
      </c>
      <c r="C106" s="401"/>
      <c r="D106" s="400"/>
      <c r="E106" s="400"/>
      <c r="F106" s="401"/>
    </row>
    <row r="107" spans="1:6" s="418" customFormat="1" ht="12" customHeight="1">
      <c r="A107" s="425" t="s">
        <v>256</v>
      </c>
      <c r="B107" s="427" t="s">
        <v>263</v>
      </c>
      <c r="C107" s="429"/>
      <c r="D107" s="400"/>
      <c r="E107" s="400"/>
      <c r="F107" s="401"/>
    </row>
    <row r="108" spans="1:6" s="418" customFormat="1" ht="12" customHeight="1">
      <c r="A108" s="425" t="s">
        <v>257</v>
      </c>
      <c r="B108" s="427" t="s">
        <v>264</v>
      </c>
      <c r="C108" s="429"/>
      <c r="D108" s="428"/>
      <c r="E108" s="428"/>
      <c r="F108" s="429"/>
    </row>
    <row r="109" spans="1:6" s="418" customFormat="1" ht="15" customHeight="1">
      <c r="A109" s="425" t="s">
        <v>258</v>
      </c>
      <c r="B109" s="427" t="s">
        <v>265</v>
      </c>
      <c r="C109" s="429"/>
      <c r="D109" s="428"/>
      <c r="E109" s="428"/>
      <c r="F109" s="429"/>
    </row>
    <row r="110" spans="1:6" s="418" customFormat="1" ht="12.75" customHeight="1">
      <c r="A110" s="430" t="s">
        <v>259</v>
      </c>
      <c r="B110" s="427" t="s">
        <v>32</v>
      </c>
      <c r="C110" s="432"/>
      <c r="D110" s="431"/>
      <c r="E110" s="431"/>
      <c r="F110" s="432"/>
    </row>
    <row r="111" spans="1:6" s="418" customFormat="1" ht="14.25" customHeight="1" thickBot="1">
      <c r="A111" s="433" t="s">
        <v>260</v>
      </c>
      <c r="B111" s="434" t="s">
        <v>266</v>
      </c>
      <c r="C111" s="432"/>
      <c r="D111" s="431"/>
      <c r="E111" s="431"/>
      <c r="F111" s="432"/>
    </row>
    <row r="112" spans="1:6" ht="12" customHeight="1" thickBot="1">
      <c r="A112" s="13" t="s">
        <v>10</v>
      </c>
      <c r="B112" s="435" t="s">
        <v>270</v>
      </c>
      <c r="C112" s="78">
        <f>+C82+C100</f>
        <v>1499206194</v>
      </c>
      <c r="D112" s="201">
        <f>+D82+D100</f>
        <v>2830886187</v>
      </c>
      <c r="E112" s="201">
        <f>+E82+E100</f>
        <v>2930463384</v>
      </c>
      <c r="F112" s="79">
        <f>+F82+F100</f>
        <v>1518595041</v>
      </c>
    </row>
    <row r="113" spans="1:6" ht="12" customHeight="1" thickBot="1">
      <c r="A113" s="72" t="s">
        <v>397</v>
      </c>
      <c r="B113" s="499" t="s">
        <v>398</v>
      </c>
      <c r="C113" s="79">
        <f>SUM(C114:C116)</f>
        <v>0</v>
      </c>
      <c r="D113" s="202">
        <f>SUM(D114:D116)</f>
        <v>0</v>
      </c>
      <c r="E113" s="202">
        <f>SUM(E114:E116)</f>
        <v>0</v>
      </c>
      <c r="F113" s="79">
        <f>SUM(F114:F116)</f>
        <v>0</v>
      </c>
    </row>
    <row r="114" spans="1:6" ht="12" customHeight="1">
      <c r="A114" s="73" t="s">
        <v>399</v>
      </c>
      <c r="B114" s="74" t="s">
        <v>402</v>
      </c>
      <c r="C114" s="81"/>
      <c r="D114" s="203"/>
      <c r="E114" s="203"/>
      <c r="F114" s="81"/>
    </row>
    <row r="115" spans="1:6" ht="12" customHeight="1">
      <c r="A115" s="71" t="s">
        <v>400</v>
      </c>
      <c r="B115" s="68" t="s">
        <v>446</v>
      </c>
      <c r="C115" s="81"/>
      <c r="D115" s="203"/>
      <c r="E115" s="203"/>
      <c r="F115" s="81"/>
    </row>
    <row r="116" spans="1:6" ht="12" customHeight="1" thickBot="1">
      <c r="A116" s="75" t="s">
        <v>401</v>
      </c>
      <c r="B116" s="76" t="s">
        <v>447</v>
      </c>
      <c r="C116" s="83"/>
      <c r="D116" s="206"/>
      <c r="E116" s="206"/>
      <c r="F116" s="83"/>
    </row>
    <row r="117" spans="1:6" ht="12" customHeight="1" thickBot="1">
      <c r="A117" s="72" t="s">
        <v>405</v>
      </c>
      <c r="B117" s="499" t="s">
        <v>406</v>
      </c>
      <c r="C117" s="210"/>
      <c r="D117" s="209"/>
      <c r="E117" s="209"/>
      <c r="F117" s="210"/>
    </row>
    <row r="118" spans="1:6" ht="12" customHeight="1" thickBot="1">
      <c r="A118" s="500" t="s">
        <v>614</v>
      </c>
      <c r="B118" s="499" t="s">
        <v>617</v>
      </c>
      <c r="C118" s="210">
        <v>28500614</v>
      </c>
      <c r="D118" s="209">
        <v>35000000</v>
      </c>
      <c r="E118" s="209">
        <v>35000000</v>
      </c>
      <c r="F118" s="210">
        <v>32569876</v>
      </c>
    </row>
    <row r="119" spans="1:6" ht="12" customHeight="1" thickBot="1">
      <c r="A119" s="500" t="s">
        <v>415</v>
      </c>
      <c r="B119" s="499" t="s">
        <v>407</v>
      </c>
      <c r="C119" s="210"/>
      <c r="D119" s="209"/>
      <c r="E119" s="209"/>
      <c r="F119" s="210"/>
    </row>
    <row r="120" spans="1:6" ht="12" customHeight="1" thickBot="1">
      <c r="A120" s="500" t="s">
        <v>416</v>
      </c>
      <c r="B120" s="499" t="s">
        <v>408</v>
      </c>
      <c r="C120" s="210"/>
      <c r="D120" s="209"/>
      <c r="E120" s="209"/>
      <c r="F120" s="210"/>
    </row>
    <row r="121" spans="1:6" ht="12" customHeight="1" thickBot="1">
      <c r="A121" s="70" t="s">
        <v>33</v>
      </c>
      <c r="B121" s="140" t="s">
        <v>409</v>
      </c>
      <c r="C121" s="931">
        <f>SUM(C117:C120)</f>
        <v>28500614</v>
      </c>
      <c r="D121" s="1041">
        <f>SUM(D118:D120)</f>
        <v>35000000</v>
      </c>
      <c r="E121" s="211">
        <f>SUM(E118:E120)</f>
        <v>35000000</v>
      </c>
      <c r="F121" s="85">
        <f>SUM(F118:F120)</f>
        <v>32569876</v>
      </c>
    </row>
    <row r="122" spans="1:6" s="1" customFormat="1" ht="28.5" customHeight="1" thickBot="1">
      <c r="A122" s="77" t="s">
        <v>12</v>
      </c>
      <c r="B122" s="141" t="s">
        <v>417</v>
      </c>
      <c r="C122" s="790">
        <f>SUM(C112+C121)</f>
        <v>1527706808</v>
      </c>
      <c r="D122" s="207">
        <f>SUM(D112+D121)</f>
        <v>2865886187</v>
      </c>
      <c r="E122" s="207">
        <f>SUM(E112+E121)</f>
        <v>2965463384</v>
      </c>
      <c r="F122" s="84">
        <f>SUM(F112+F121)</f>
        <v>1551164917</v>
      </c>
    </row>
    <row r="123" spans="1:6" ht="17.25" customHeight="1">
      <c r="A123" s="142"/>
      <c r="B123" s="142"/>
      <c r="C123" s="143"/>
      <c r="D123" s="143"/>
      <c r="E123" s="143"/>
      <c r="F123" s="143"/>
    </row>
    <row r="124" spans="1:6">
      <c r="A124" s="150" t="s">
        <v>36</v>
      </c>
      <c r="B124" s="150"/>
      <c r="C124" s="150"/>
      <c r="D124" s="150"/>
      <c r="E124" s="150"/>
      <c r="F124" s="150"/>
    </row>
    <row r="125" spans="1:6" ht="15" customHeight="1" thickBot="1">
      <c r="A125" s="148" t="s">
        <v>37</v>
      </c>
      <c r="B125" s="148"/>
      <c r="C125" s="87" t="s">
        <v>2</v>
      </c>
      <c r="D125" s="87"/>
      <c r="E125" s="87"/>
      <c r="F125" s="87" t="s">
        <v>2</v>
      </c>
    </row>
    <row r="126" spans="1:6" ht="24.75" customHeight="1" thickBot="1">
      <c r="A126" s="13">
        <v>1</v>
      </c>
      <c r="B126" s="16" t="s">
        <v>419</v>
      </c>
      <c r="C126" s="79">
        <f>SUM(C62-C112)</f>
        <v>231662847</v>
      </c>
      <c r="D126" s="86">
        <f>SUM(D62-D112)</f>
        <v>-518350704</v>
      </c>
      <c r="E126" s="86">
        <f>SUM(E62-E112)</f>
        <v>-518511355</v>
      </c>
      <c r="F126" s="79">
        <f>SUM(F62-F112)</f>
        <v>302885707</v>
      </c>
    </row>
    <row r="127" spans="1:6" ht="7.5" customHeight="1">
      <c r="A127" s="142"/>
      <c r="B127" s="142"/>
      <c r="C127" s="143"/>
      <c r="D127" s="143"/>
      <c r="E127" s="143"/>
      <c r="F127" s="143"/>
    </row>
    <row r="129" spans="4:6" ht="12.75" customHeight="1"/>
    <row r="130" spans="4:6" ht="13.5" customHeight="1"/>
    <row r="131" spans="4:6" ht="13.5" customHeight="1">
      <c r="D131" s="1139">
        <f>SUM(D117+D130)</f>
        <v>0</v>
      </c>
      <c r="E131" s="1139">
        <f>SUM(E117+E130)</f>
        <v>0</v>
      </c>
      <c r="F131" s="1139">
        <f>SUM(F117+F130)</f>
        <v>0</v>
      </c>
    </row>
    <row r="132" spans="4:6" ht="13.5" customHeight="1"/>
    <row r="133" spans="4:6" ht="7.5" customHeight="1"/>
    <row r="135" spans="4:6" ht="12.75" customHeight="1"/>
    <row r="136" spans="4:6" ht="12.75" customHeight="1"/>
    <row r="137" spans="4:6" ht="12.75" customHeight="1"/>
    <row r="138" spans="4:6" ht="12.75" customHeight="1"/>
    <row r="139" spans="4:6" ht="12.75" customHeight="1"/>
    <row r="140" spans="4:6" ht="12.75" customHeight="1"/>
    <row r="141" spans="4:6" ht="12.75" customHeight="1"/>
    <row r="142" spans="4:6" ht="12.75" customHeight="1"/>
  </sheetData>
  <mergeCells count="5">
    <mergeCell ref="A3:A4"/>
    <mergeCell ref="B3:B4"/>
    <mergeCell ref="C3:C4"/>
    <mergeCell ref="D3:F3"/>
    <mergeCell ref="D79:F7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6" fitToHeight="2" orientation="portrait" r:id="rId1"/>
  <headerFooter alignWithMargins="0">
    <oddHeader>&amp;C&amp;"Times New Roman CE,Félkövér"&amp;12
Létavértes Városi Önkormányzat
2023. ÉVI ZÁRSZÁMADÁSÁNAK PÉNZÜGYI MÉRLEGE&amp;10
&amp;R&amp;"Times New Roman CE,Félkövér dőlt"&amp;11 1. tájékoztató tábla a .../2024. (.....) önkormányzati rendelethez</oddHeader>
  </headerFooter>
  <rowBreaks count="1" manualBreakCount="1">
    <brk id="76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L18"/>
  <sheetViews>
    <sheetView view="pageLayout" workbookViewId="0">
      <selection activeCell="E15" sqref="E15:E17"/>
    </sheetView>
  </sheetViews>
  <sheetFormatPr defaultRowHeight="12.75"/>
  <cols>
    <col min="1" max="1" width="6.83203125" style="24" customWidth="1"/>
    <col min="2" max="2" width="27.83203125" style="23" customWidth="1"/>
    <col min="3" max="3" width="13.6640625" style="23" customWidth="1"/>
    <col min="4" max="5" width="14.33203125" style="23" customWidth="1"/>
    <col min="6" max="6" width="14.5" style="23" customWidth="1"/>
    <col min="7" max="7" width="14.33203125" style="23" customWidth="1"/>
    <col min="8" max="8" width="12.83203125" style="23" customWidth="1"/>
    <col min="9" max="9" width="11.6640625" style="23" customWidth="1"/>
    <col min="10" max="10" width="12.6640625" style="23" customWidth="1"/>
    <col min="11" max="11" width="13.83203125" style="23" customWidth="1"/>
    <col min="12" max="12" width="11.1640625" style="23" bestFit="1" customWidth="1"/>
    <col min="13" max="16384" width="9.33203125" style="23"/>
  </cols>
  <sheetData>
    <row r="1" spans="1:12" ht="14.25" thickBot="1">
      <c r="A1" s="228"/>
      <c r="B1" s="229"/>
      <c r="C1" s="229"/>
      <c r="D1" s="229"/>
      <c r="E1" s="229"/>
      <c r="F1" s="229"/>
      <c r="G1" s="229"/>
      <c r="H1" s="229"/>
      <c r="I1" s="229"/>
      <c r="J1" s="229"/>
      <c r="K1" s="230" t="s">
        <v>674</v>
      </c>
    </row>
    <row r="2" spans="1:12" s="234" customFormat="1" ht="26.25" customHeight="1">
      <c r="A2" s="1259" t="s">
        <v>3</v>
      </c>
      <c r="B2" s="1257" t="s">
        <v>127</v>
      </c>
      <c r="C2" s="1257" t="s">
        <v>128</v>
      </c>
      <c r="D2" s="1257" t="s">
        <v>129</v>
      </c>
      <c r="E2" s="1257" t="s">
        <v>956</v>
      </c>
      <c r="F2" s="1257" t="s">
        <v>957</v>
      </c>
      <c r="G2" s="231" t="s">
        <v>130</v>
      </c>
      <c r="H2" s="232"/>
      <c r="I2" s="232"/>
      <c r="J2" s="233"/>
      <c r="K2" s="1261" t="s">
        <v>131</v>
      </c>
    </row>
    <row r="3" spans="1:12" s="237" customFormat="1" ht="32.25" customHeight="1" thickBot="1">
      <c r="A3" s="1260"/>
      <c r="B3" s="1258"/>
      <c r="C3" s="1258"/>
      <c r="D3" s="1258"/>
      <c r="E3" s="1258"/>
      <c r="F3" s="1258"/>
      <c r="G3" s="235">
        <v>2024</v>
      </c>
      <c r="H3" s="235">
        <v>2025</v>
      </c>
      <c r="I3" s="235">
        <v>2026</v>
      </c>
      <c r="J3" s="236" t="s">
        <v>958</v>
      </c>
      <c r="K3" s="1262"/>
    </row>
    <row r="4" spans="1:12" s="242" customFormat="1" ht="14.1" customHeight="1" thickBot="1">
      <c r="A4" s="238">
        <v>1</v>
      </c>
      <c r="B4" s="239">
        <v>2</v>
      </c>
      <c r="C4" s="240">
        <v>3</v>
      </c>
      <c r="D4" s="240">
        <v>4</v>
      </c>
      <c r="E4" s="240">
        <v>5</v>
      </c>
      <c r="F4" s="240">
        <v>6</v>
      </c>
      <c r="G4" s="240">
        <v>7</v>
      </c>
      <c r="H4" s="240">
        <v>8</v>
      </c>
      <c r="I4" s="240">
        <v>9</v>
      </c>
      <c r="J4" s="240">
        <v>10</v>
      </c>
      <c r="K4" s="241" t="s">
        <v>661</v>
      </c>
    </row>
    <row r="5" spans="1:12" s="242" customFormat="1" ht="25.5" customHeight="1" thickBot="1">
      <c r="A5" s="896" t="s">
        <v>707</v>
      </c>
      <c r="B5" s="897" t="s">
        <v>711</v>
      </c>
      <c r="C5" s="897"/>
      <c r="D5" s="897">
        <f t="shared" ref="D5:K5" si="0">SUM(D6+D8+D10+D12+D14)</f>
        <v>108125006</v>
      </c>
      <c r="E5" s="897">
        <f t="shared" si="0"/>
        <v>34754471</v>
      </c>
      <c r="F5" s="897">
        <f t="shared" si="0"/>
        <v>15446436</v>
      </c>
      <c r="G5" s="897">
        <f t="shared" si="0"/>
        <v>15446436</v>
      </c>
      <c r="H5" s="897">
        <f t="shared" si="0"/>
        <v>15446436</v>
      </c>
      <c r="I5" s="897">
        <f t="shared" si="0"/>
        <v>15446436</v>
      </c>
      <c r="J5" s="911">
        <f t="shared" si="0"/>
        <v>11584791</v>
      </c>
      <c r="K5" s="912">
        <f t="shared" si="0"/>
        <v>57924099</v>
      </c>
    </row>
    <row r="6" spans="1:12" ht="30" customHeight="1">
      <c r="A6" s="864" t="s">
        <v>8</v>
      </c>
      <c r="B6" s="865" t="s">
        <v>132</v>
      </c>
      <c r="C6" s="866"/>
      <c r="D6" s="867">
        <f>SUM(D7:D7)</f>
        <v>0</v>
      </c>
      <c r="E6" s="867"/>
      <c r="F6" s="867">
        <f>SUM(F7:F7)</f>
        <v>0</v>
      </c>
      <c r="G6" s="867">
        <f>SUM(G7:G7)</f>
        <v>0</v>
      </c>
      <c r="H6" s="867">
        <f>SUM(H7:H7)</f>
        <v>0</v>
      </c>
      <c r="I6" s="867">
        <f>SUM(I7:I7)</f>
        <v>0</v>
      </c>
      <c r="J6" s="868">
        <f>SUM(J7:J7)</f>
        <v>0</v>
      </c>
      <c r="K6" s="869">
        <f t="shared" ref="K6:K16" si="1">SUM(G6:J6)</f>
        <v>0</v>
      </c>
    </row>
    <row r="7" spans="1:12" ht="21" customHeight="1">
      <c r="A7" s="243"/>
      <c r="B7" s="244" t="s">
        <v>217</v>
      </c>
      <c r="C7" s="245"/>
      <c r="D7" s="15"/>
      <c r="E7" s="15"/>
      <c r="F7" s="15">
        <v>0</v>
      </c>
      <c r="G7" s="15"/>
      <c r="H7" s="15"/>
      <c r="I7" s="15"/>
      <c r="J7" s="155"/>
      <c r="K7" s="246">
        <f t="shared" si="1"/>
        <v>0</v>
      </c>
    </row>
    <row r="8" spans="1:12" ht="30" customHeight="1">
      <c r="A8" s="243" t="s">
        <v>9</v>
      </c>
      <c r="B8" s="247" t="s">
        <v>134</v>
      </c>
      <c r="C8" s="248"/>
      <c r="D8" s="249">
        <f>SUM(D9:D9)</f>
        <v>0</v>
      </c>
      <c r="E8" s="249"/>
      <c r="F8" s="249">
        <f t="shared" ref="F8:K8" si="2">SUM(F9:F9)</f>
        <v>0</v>
      </c>
      <c r="G8" s="249">
        <f t="shared" si="2"/>
        <v>0</v>
      </c>
      <c r="H8" s="249">
        <f t="shared" si="2"/>
        <v>0</v>
      </c>
      <c r="I8" s="249">
        <f t="shared" si="2"/>
        <v>0</v>
      </c>
      <c r="J8" s="250">
        <f t="shared" si="2"/>
        <v>0</v>
      </c>
      <c r="K8" s="251">
        <f t="shared" si="2"/>
        <v>0</v>
      </c>
    </row>
    <row r="9" spans="1:12" ht="21" customHeight="1">
      <c r="A9" s="243"/>
      <c r="B9" s="244" t="s">
        <v>550</v>
      </c>
      <c r="C9" s="245"/>
      <c r="D9" s="15"/>
      <c r="E9" s="15"/>
      <c r="F9" s="15"/>
      <c r="G9" s="15"/>
      <c r="H9" s="15"/>
      <c r="I9" s="15"/>
      <c r="J9" s="155"/>
      <c r="K9" s="246">
        <f t="shared" si="1"/>
        <v>0</v>
      </c>
    </row>
    <row r="10" spans="1:12" ht="21" customHeight="1">
      <c r="A10" s="243" t="s">
        <v>10</v>
      </c>
      <c r="B10" s="252" t="s">
        <v>135</v>
      </c>
      <c r="C10" s="248"/>
      <c r="D10" s="249">
        <f t="shared" ref="D10:K10" si="3">SUM(D11:D11)</f>
        <v>0</v>
      </c>
      <c r="E10" s="249">
        <f t="shared" si="3"/>
        <v>0</v>
      </c>
      <c r="F10" s="249">
        <f t="shared" si="3"/>
        <v>0</v>
      </c>
      <c r="G10" s="249">
        <f t="shared" si="3"/>
        <v>0</v>
      </c>
      <c r="H10" s="249">
        <f t="shared" si="3"/>
        <v>0</v>
      </c>
      <c r="I10" s="249">
        <f t="shared" si="3"/>
        <v>0</v>
      </c>
      <c r="J10" s="249">
        <f t="shared" si="3"/>
        <v>0</v>
      </c>
      <c r="K10" s="251">
        <f t="shared" si="3"/>
        <v>0</v>
      </c>
    </row>
    <row r="11" spans="1:12" ht="21" customHeight="1">
      <c r="A11" s="243"/>
      <c r="B11" s="244" t="s">
        <v>673</v>
      </c>
      <c r="C11" s="245"/>
      <c r="D11" s="15"/>
      <c r="E11" s="15"/>
      <c r="F11" s="15"/>
      <c r="G11" s="15"/>
      <c r="H11" s="15"/>
      <c r="I11" s="15"/>
      <c r="J11" s="155"/>
      <c r="K11" s="825">
        <f>SUM(G11:J11)</f>
        <v>0</v>
      </c>
      <c r="L11" s="826"/>
    </row>
    <row r="12" spans="1:12" ht="21" customHeight="1">
      <c r="A12" s="243" t="s">
        <v>33</v>
      </c>
      <c r="B12" s="252" t="s">
        <v>136</v>
      </c>
      <c r="C12" s="248"/>
      <c r="D12" s="249">
        <f t="shared" ref="D12:J12" si="4">SUM(D13:D13)</f>
        <v>0</v>
      </c>
      <c r="E12" s="249"/>
      <c r="F12" s="249">
        <f t="shared" si="4"/>
        <v>0</v>
      </c>
      <c r="G12" s="249">
        <f t="shared" si="4"/>
        <v>0</v>
      </c>
      <c r="H12" s="249">
        <f t="shared" si="4"/>
        <v>0</v>
      </c>
      <c r="I12" s="249">
        <f t="shared" si="4"/>
        <v>0</v>
      </c>
      <c r="J12" s="250">
        <f t="shared" si="4"/>
        <v>0</v>
      </c>
      <c r="K12" s="251">
        <f t="shared" si="1"/>
        <v>0</v>
      </c>
    </row>
    <row r="13" spans="1:12" ht="21" customHeight="1">
      <c r="A13" s="243"/>
      <c r="B13" s="244" t="s">
        <v>133</v>
      </c>
      <c r="C13" s="245"/>
      <c r="D13" s="15"/>
      <c r="E13" s="15"/>
      <c r="F13" s="15"/>
      <c r="G13" s="15"/>
      <c r="H13" s="15"/>
      <c r="I13" s="15"/>
      <c r="J13" s="155"/>
      <c r="K13" s="246">
        <f t="shared" si="1"/>
        <v>0</v>
      </c>
    </row>
    <row r="14" spans="1:12" ht="21" customHeight="1" thickBot="1">
      <c r="A14" s="872" t="s">
        <v>12</v>
      </c>
      <c r="B14" s="873" t="s">
        <v>137</v>
      </c>
      <c r="C14" s="874"/>
      <c r="D14" s="875">
        <f>SUM(D15)</f>
        <v>108125006</v>
      </c>
      <c r="E14" s="875">
        <v>34754471</v>
      </c>
      <c r="F14" s="875">
        <v>15446436</v>
      </c>
      <c r="G14" s="875">
        <v>15446436</v>
      </c>
      <c r="H14" s="875">
        <v>15446436</v>
      </c>
      <c r="I14" s="875">
        <v>15446436</v>
      </c>
      <c r="J14" s="875">
        <v>11584791</v>
      </c>
      <c r="K14" s="876">
        <v>57924099</v>
      </c>
    </row>
    <row r="15" spans="1:12" ht="27.75" customHeight="1" thickBot="1">
      <c r="A15" s="243"/>
      <c r="B15" s="244" t="s">
        <v>716</v>
      </c>
      <c r="C15" s="245" t="s">
        <v>660</v>
      </c>
      <c r="D15" s="15">
        <v>108125006</v>
      </c>
      <c r="E15" s="15">
        <v>34754471</v>
      </c>
      <c r="F15" s="15">
        <v>15446436</v>
      </c>
      <c r="G15" s="15">
        <v>15446436</v>
      </c>
      <c r="H15" s="15">
        <v>15446436</v>
      </c>
      <c r="I15" s="15">
        <v>15446436</v>
      </c>
      <c r="J15" s="155">
        <v>11584791</v>
      </c>
      <c r="K15" s="825">
        <v>57924099</v>
      </c>
      <c r="L15" s="826"/>
    </row>
    <row r="16" spans="1:12" s="871" customFormat="1" ht="21" customHeight="1" thickBot="1">
      <c r="A16" s="899" t="s">
        <v>207</v>
      </c>
      <c r="B16" s="900" t="s">
        <v>708</v>
      </c>
      <c r="C16" s="901"/>
      <c r="D16" s="902"/>
      <c r="E16" s="902"/>
      <c r="F16" s="902"/>
      <c r="G16" s="902"/>
      <c r="H16" s="902"/>
      <c r="I16" s="902"/>
      <c r="J16" s="903"/>
      <c r="K16" s="904">
        <f t="shared" si="1"/>
        <v>0</v>
      </c>
    </row>
    <row r="17" spans="1:11" s="871" customFormat="1" ht="21" customHeight="1" thickBot="1">
      <c r="A17" s="892"/>
      <c r="B17" s="893" t="s">
        <v>710</v>
      </c>
      <c r="C17" s="870"/>
      <c r="D17" s="894"/>
      <c r="E17" s="894"/>
      <c r="F17" s="894"/>
      <c r="G17" s="894"/>
      <c r="H17" s="894"/>
      <c r="I17" s="894"/>
      <c r="J17" s="895"/>
      <c r="K17" s="898"/>
    </row>
    <row r="18" spans="1:11" ht="21" customHeight="1" thickBot="1">
      <c r="A18" s="1255" t="s">
        <v>709</v>
      </c>
      <c r="B18" s="1256"/>
      <c r="C18" s="253"/>
      <c r="D18" s="254">
        <f>SUM(D5)</f>
        <v>108125006</v>
      </c>
      <c r="E18" s="254">
        <f t="shared" ref="E18:K18" si="5">SUM(E5)</f>
        <v>34754471</v>
      </c>
      <c r="F18" s="254">
        <f t="shared" si="5"/>
        <v>15446436</v>
      </c>
      <c r="G18" s="254">
        <f t="shared" si="5"/>
        <v>15446436</v>
      </c>
      <c r="H18" s="254">
        <f t="shared" si="5"/>
        <v>15446436</v>
      </c>
      <c r="I18" s="254">
        <f t="shared" si="5"/>
        <v>15446436</v>
      </c>
      <c r="J18" s="905">
        <f t="shared" si="5"/>
        <v>11584791</v>
      </c>
      <c r="K18" s="906">
        <f t="shared" si="5"/>
        <v>57924099</v>
      </c>
    </row>
  </sheetData>
  <mergeCells count="8">
    <mergeCell ref="A18:B18"/>
    <mergeCell ref="B2:B3"/>
    <mergeCell ref="A2:A3"/>
    <mergeCell ref="K2:K3"/>
    <mergeCell ref="F2:F3"/>
    <mergeCell ref="D2:D3"/>
    <mergeCell ref="C2:C3"/>
    <mergeCell ref="E2:E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2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../2024. (.....)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H16"/>
  <sheetViews>
    <sheetView view="pageLayout" workbookViewId="0">
      <selection activeCell="B18" sqref="B18"/>
    </sheetView>
  </sheetViews>
  <sheetFormatPr defaultRowHeight="12.75"/>
  <cols>
    <col min="1" max="1" width="6.83203125" style="24" customWidth="1"/>
    <col min="2" max="2" width="50.33203125" style="23" customWidth="1"/>
    <col min="3" max="5" width="12.83203125" style="23" customWidth="1"/>
    <col min="6" max="6" width="13.83203125" style="23" customWidth="1"/>
    <col min="7" max="7" width="15.5" style="23" customWidth="1"/>
    <col min="8" max="8" width="16.83203125" style="23" customWidth="1"/>
    <col min="9" max="16384" width="9.33203125" style="23"/>
  </cols>
  <sheetData>
    <row r="1" spans="1:8" s="33" customFormat="1" ht="15.75" thickBot="1">
      <c r="A1" s="255"/>
      <c r="H1" s="256" t="s">
        <v>655</v>
      </c>
    </row>
    <row r="2" spans="1:8" s="234" customFormat="1" ht="36" customHeight="1">
      <c r="A2" s="367" t="s">
        <v>3</v>
      </c>
      <c r="B2" s="382" t="s">
        <v>138</v>
      </c>
      <c r="C2" s="1265" t="s">
        <v>139</v>
      </c>
      <c r="D2" s="1265" t="s">
        <v>140</v>
      </c>
      <c r="E2" s="1267" t="s">
        <v>948</v>
      </c>
      <c r="F2" s="384" t="s">
        <v>141</v>
      </c>
      <c r="G2" s="385"/>
      <c r="H2" s="1263" t="s">
        <v>949</v>
      </c>
    </row>
    <row r="3" spans="1:8" s="237" customFormat="1" ht="40.5" customHeight="1" thickBot="1">
      <c r="A3" s="381"/>
      <c r="B3" s="383"/>
      <c r="C3" s="1266"/>
      <c r="D3" s="1266"/>
      <c r="E3" s="1268"/>
      <c r="F3" s="257">
        <v>2022</v>
      </c>
      <c r="G3" s="258">
        <v>2023</v>
      </c>
      <c r="H3" s="1264"/>
    </row>
    <row r="4" spans="1:8" s="262" customFormat="1" ht="12.95" customHeight="1" thickBot="1">
      <c r="A4" s="259">
        <v>1</v>
      </c>
      <c r="B4" s="227">
        <v>2</v>
      </c>
      <c r="C4" s="227">
        <v>3</v>
      </c>
      <c r="D4" s="260">
        <v>4</v>
      </c>
      <c r="E4" s="259">
        <v>5</v>
      </c>
      <c r="F4" s="260">
        <v>6</v>
      </c>
      <c r="G4" s="260">
        <v>7</v>
      </c>
      <c r="H4" s="261">
        <v>8</v>
      </c>
    </row>
    <row r="5" spans="1:8" ht="20.100000000000001" customHeight="1" thickBot="1">
      <c r="A5" s="263" t="s">
        <v>8</v>
      </c>
      <c r="B5" s="264" t="s">
        <v>142</v>
      </c>
      <c r="C5" s="265"/>
      <c r="D5" s="266"/>
      <c r="E5" s="267">
        <f>SUM(E6:E9)</f>
        <v>1495600</v>
      </c>
      <c r="F5" s="268">
        <f>SUM(F6:F9)</f>
        <v>1495600</v>
      </c>
      <c r="G5" s="268">
        <f>SUM(G6:G9)</f>
        <v>1495600</v>
      </c>
      <c r="H5" s="269">
        <f>SUM(H6:H9)</f>
        <v>1495000</v>
      </c>
    </row>
    <row r="6" spans="1:8" ht="20.100000000000001" customHeight="1">
      <c r="A6" s="270" t="s">
        <v>9</v>
      </c>
      <c r="B6" s="271" t="s">
        <v>770</v>
      </c>
      <c r="C6" s="272" t="s">
        <v>627</v>
      </c>
      <c r="D6" s="273" t="s">
        <v>675</v>
      </c>
      <c r="E6" s="274">
        <v>1495600</v>
      </c>
      <c r="F6" s="15">
        <v>1495600</v>
      </c>
      <c r="G6" s="15">
        <v>1495600</v>
      </c>
      <c r="H6" s="275">
        <v>1495000</v>
      </c>
    </row>
    <row r="7" spans="1:8" ht="20.100000000000001" customHeight="1">
      <c r="A7" s="270" t="s">
        <v>10</v>
      </c>
      <c r="B7" s="271"/>
      <c r="C7" s="272"/>
      <c r="D7" s="273"/>
      <c r="E7" s="274">
        <v>0</v>
      </c>
      <c r="F7" s="15">
        <v>0</v>
      </c>
      <c r="G7" s="15"/>
      <c r="H7" s="275"/>
    </row>
    <row r="8" spans="1:8" ht="20.100000000000001" customHeight="1">
      <c r="A8" s="270" t="s">
        <v>33</v>
      </c>
      <c r="B8" s="271" t="s">
        <v>133</v>
      </c>
      <c r="C8" s="272"/>
      <c r="D8" s="273"/>
      <c r="E8" s="274"/>
      <c r="F8" s="15"/>
      <c r="G8" s="15"/>
      <c r="H8" s="275"/>
    </row>
    <row r="9" spans="1:8" ht="20.100000000000001" customHeight="1" thickBot="1">
      <c r="A9" s="270" t="s">
        <v>12</v>
      </c>
      <c r="B9" s="271" t="s">
        <v>133</v>
      </c>
      <c r="C9" s="272"/>
      <c r="D9" s="273"/>
      <c r="E9" s="274"/>
      <c r="F9" s="15"/>
      <c r="G9" s="15"/>
      <c r="H9" s="275"/>
    </row>
    <row r="10" spans="1:8" ht="20.100000000000001" customHeight="1" thickBot="1">
      <c r="A10" s="263" t="s">
        <v>13</v>
      </c>
      <c r="B10" s="264" t="s">
        <v>143</v>
      </c>
      <c r="C10" s="276"/>
      <c r="D10" s="277"/>
      <c r="E10" s="267">
        <f>SUM(E11:E14)</f>
        <v>0</v>
      </c>
      <c r="F10" s="268">
        <f>SUM(F11:F14)</f>
        <v>0</v>
      </c>
      <c r="G10" s="268">
        <f>SUM(G11:G14)</f>
        <v>0</v>
      </c>
      <c r="H10" s="269">
        <f>SUM(H11:H14)</f>
        <v>0</v>
      </c>
    </row>
    <row r="11" spans="1:8" ht="20.100000000000001" customHeight="1">
      <c r="A11" s="270" t="s">
        <v>34</v>
      </c>
      <c r="B11" s="271" t="s">
        <v>133</v>
      </c>
      <c r="C11" s="272"/>
      <c r="D11" s="273"/>
      <c r="E11" s="274"/>
      <c r="F11" s="15"/>
      <c r="G11" s="15"/>
      <c r="H11" s="275"/>
    </row>
    <row r="12" spans="1:8" ht="20.100000000000001" customHeight="1">
      <c r="A12" s="270" t="s">
        <v>15</v>
      </c>
      <c r="B12" s="271" t="s">
        <v>133</v>
      </c>
      <c r="C12" s="272"/>
      <c r="D12" s="273"/>
      <c r="E12" s="274"/>
      <c r="F12" s="15"/>
      <c r="G12" s="15"/>
      <c r="H12" s="275"/>
    </row>
    <row r="13" spans="1:8" ht="20.100000000000001" customHeight="1">
      <c r="A13" s="270" t="s">
        <v>35</v>
      </c>
      <c r="B13" s="271" t="s">
        <v>133</v>
      </c>
      <c r="C13" s="272"/>
      <c r="D13" s="273"/>
      <c r="E13" s="274"/>
      <c r="F13" s="15"/>
      <c r="G13" s="15"/>
      <c r="H13" s="275"/>
    </row>
    <row r="14" spans="1:8" ht="20.100000000000001" customHeight="1" thickBot="1">
      <c r="A14" s="270" t="s">
        <v>16</v>
      </c>
      <c r="B14" s="271" t="s">
        <v>133</v>
      </c>
      <c r="C14" s="272"/>
      <c r="D14" s="273"/>
      <c r="E14" s="274"/>
      <c r="F14" s="15"/>
      <c r="G14" s="15"/>
      <c r="H14" s="275"/>
    </row>
    <row r="15" spans="1:8" ht="20.100000000000001" customHeight="1" thickBot="1">
      <c r="A15" s="263" t="s">
        <v>17</v>
      </c>
      <c r="B15" s="264" t="s">
        <v>144</v>
      </c>
      <c r="C15" s="265"/>
      <c r="D15" s="266"/>
      <c r="E15" s="267">
        <f>E5+E10</f>
        <v>1495600</v>
      </c>
      <c r="F15" s="268">
        <f>F5+F10</f>
        <v>1495600</v>
      </c>
      <c r="G15" s="268">
        <f>G5+G10</f>
        <v>1495600</v>
      </c>
      <c r="H15" s="414">
        <v>1495000</v>
      </c>
    </row>
    <row r="16" spans="1:8" ht="20.100000000000001" customHeight="1"/>
  </sheetData>
  <mergeCells count="4">
    <mergeCell ref="H2:H3"/>
    <mergeCell ref="C2:C3"/>
    <mergeCell ref="D2:D3"/>
    <mergeCell ref="E2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bontásban&amp;R&amp;"Times New Roman CE,Félkövér dőlt"&amp;11 3. tájékoztató tábla a ../2024. (.....)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E22"/>
  <sheetViews>
    <sheetView showWhiteSpace="0" view="pageLayout" workbookViewId="0">
      <selection activeCell="C26" sqref="C26"/>
    </sheetView>
  </sheetViews>
  <sheetFormatPr defaultRowHeight="12.75"/>
  <cols>
    <col min="1" max="1" width="9.33203125" style="323"/>
    <col min="2" max="2" width="58.33203125" style="323" customWidth="1"/>
    <col min="3" max="5" width="25" style="323" customWidth="1"/>
    <col min="6" max="16384" width="9.33203125" style="323"/>
  </cols>
  <sheetData>
    <row r="1" spans="1:5" ht="15">
      <c r="A1" s="408" t="s">
        <v>219</v>
      </c>
      <c r="B1" s="396"/>
      <c r="C1" s="396"/>
      <c r="D1" s="396"/>
      <c r="E1" s="396"/>
    </row>
    <row r="2" spans="1:5">
      <c r="A2" s="324"/>
    </row>
    <row r="3" spans="1:5" ht="33" customHeight="1">
      <c r="A3" s="397" t="s">
        <v>947</v>
      </c>
      <c r="B3" s="397"/>
      <c r="C3" s="397"/>
      <c r="D3" s="397"/>
      <c r="E3" s="397"/>
    </row>
    <row r="4" spans="1:5" ht="16.5" thickBot="1">
      <c r="A4" s="325"/>
    </row>
    <row r="5" spans="1:5" ht="79.5" thickBot="1">
      <c r="A5" s="326" t="s">
        <v>170</v>
      </c>
      <c r="B5" s="327" t="s">
        <v>178</v>
      </c>
      <c r="C5" s="327" t="s">
        <v>179</v>
      </c>
      <c r="D5" s="327" t="s">
        <v>180</v>
      </c>
      <c r="E5" s="328" t="s">
        <v>181</v>
      </c>
    </row>
    <row r="6" spans="1:5" ht="15.75">
      <c r="A6" s="329" t="s">
        <v>8</v>
      </c>
      <c r="B6" s="331" t="s">
        <v>212</v>
      </c>
      <c r="C6" s="413">
        <v>3.2000000000000001E-2</v>
      </c>
      <c r="D6" s="335">
        <v>1269000</v>
      </c>
      <c r="E6" s="338">
        <v>0</v>
      </c>
    </row>
    <row r="7" spans="1:5" ht="15.75">
      <c r="A7" s="329" t="s">
        <v>9</v>
      </c>
      <c r="B7" s="331" t="s">
        <v>213</v>
      </c>
      <c r="C7" s="413">
        <v>0.35599999999999998</v>
      </c>
      <c r="D7" s="335">
        <v>5146000</v>
      </c>
      <c r="E7" s="338">
        <v>0</v>
      </c>
    </row>
    <row r="8" spans="1:5" ht="15.75">
      <c r="A8" s="329" t="s">
        <v>10</v>
      </c>
      <c r="B8" s="331" t="s">
        <v>600</v>
      </c>
      <c r="C8" s="413" t="s">
        <v>648</v>
      </c>
      <c r="D8" s="335">
        <v>0</v>
      </c>
      <c r="E8" s="338">
        <v>0</v>
      </c>
    </row>
    <row r="9" spans="1:5" ht="15.75">
      <c r="A9" s="329" t="s">
        <v>33</v>
      </c>
      <c r="B9" s="331" t="s">
        <v>636</v>
      </c>
      <c r="C9" s="413" t="s">
        <v>648</v>
      </c>
      <c r="D9" s="335">
        <v>980000</v>
      </c>
      <c r="E9" s="338">
        <v>0</v>
      </c>
    </row>
    <row r="10" spans="1:5" ht="15.75">
      <c r="A10" s="329" t="s">
        <v>12</v>
      </c>
      <c r="B10" s="331" t="s">
        <v>634</v>
      </c>
      <c r="C10" s="413" t="s">
        <v>648</v>
      </c>
      <c r="D10" s="335">
        <v>10000</v>
      </c>
      <c r="E10" s="338">
        <v>0</v>
      </c>
    </row>
    <row r="11" spans="1:5" ht="15.75">
      <c r="A11" s="329" t="s">
        <v>13</v>
      </c>
      <c r="B11" s="331" t="s">
        <v>635</v>
      </c>
      <c r="C11" s="413" t="s">
        <v>648</v>
      </c>
      <c r="D11" s="335">
        <v>40000</v>
      </c>
      <c r="E11" s="338">
        <v>0</v>
      </c>
    </row>
    <row r="12" spans="1:5" ht="15.75">
      <c r="A12" s="329" t="s">
        <v>34</v>
      </c>
      <c r="B12" s="331"/>
      <c r="C12" s="333"/>
      <c r="D12" s="335"/>
      <c r="E12" s="338"/>
    </row>
    <row r="13" spans="1:5" ht="15.75">
      <c r="A13" s="329" t="s">
        <v>15</v>
      </c>
      <c r="B13" s="331"/>
      <c r="C13" s="333"/>
      <c r="D13" s="335"/>
      <c r="E13" s="338"/>
    </row>
    <row r="14" spans="1:5" ht="15.75">
      <c r="A14" s="329" t="s">
        <v>35</v>
      </c>
      <c r="B14" s="331"/>
      <c r="C14" s="333"/>
      <c r="D14" s="335"/>
      <c r="E14" s="338"/>
    </row>
    <row r="15" spans="1:5" ht="15.75">
      <c r="A15" s="329" t="s">
        <v>16</v>
      </c>
      <c r="B15" s="331"/>
      <c r="C15" s="333"/>
      <c r="D15" s="335"/>
      <c r="E15" s="338"/>
    </row>
    <row r="16" spans="1:5" ht="15.75">
      <c r="A16" s="329" t="s">
        <v>17</v>
      </c>
      <c r="B16" s="331"/>
      <c r="C16" s="333"/>
      <c r="D16" s="335"/>
      <c r="E16" s="338"/>
    </row>
    <row r="17" spans="1:5" ht="15.75">
      <c r="A17" s="329" t="s">
        <v>18</v>
      </c>
      <c r="B17" s="331"/>
      <c r="C17" s="333"/>
      <c r="D17" s="335"/>
      <c r="E17" s="338"/>
    </row>
    <row r="18" spans="1:5" ht="15.75">
      <c r="A18" s="329" t="s">
        <v>19</v>
      </c>
      <c r="B18" s="331"/>
      <c r="C18" s="333"/>
      <c r="D18" s="335"/>
      <c r="E18" s="338"/>
    </row>
    <row r="19" spans="1:5" ht="15.75">
      <c r="A19" s="329" t="s">
        <v>20</v>
      </c>
      <c r="B19" s="331"/>
      <c r="C19" s="333"/>
      <c r="D19" s="335"/>
      <c r="E19" s="338"/>
    </row>
    <row r="20" spans="1:5" ht="16.5" thickBot="1">
      <c r="A20" s="329" t="s">
        <v>47</v>
      </c>
      <c r="B20" s="332"/>
      <c r="C20" s="334"/>
      <c r="D20" s="336"/>
      <c r="E20" s="339"/>
    </row>
    <row r="21" spans="1:5" ht="48" thickBot="1">
      <c r="A21" s="398" t="s">
        <v>182</v>
      </c>
      <c r="B21" s="399"/>
      <c r="C21" s="330"/>
      <c r="D21" s="337">
        <f>IF(SUM(D6:D20)=0,"",SUM(D6:D20))</f>
        <v>7445000</v>
      </c>
      <c r="E21" s="340" t="str">
        <f>IF(SUM(E6:E20)=0,"",SUM(E6:E20))</f>
        <v/>
      </c>
    </row>
    <row r="22" spans="1:5" ht="15.75">
      <c r="A22" s="325"/>
    </row>
  </sheetData>
  <printOptions horizontalCentered="1"/>
  <pageMargins left="0.78740157480314965" right="0.78740157480314965" top="1.1811023622047245" bottom="0.98425196850393704" header="0.78740157480314965" footer="0.78740157480314965"/>
  <pageSetup paperSize="9" scale="91" orientation="landscape" horizontalDpi="300" verticalDpi="300" r:id="rId1"/>
  <headerFooter alignWithMargins="0">
    <oddHeader>&amp;C&amp;"Times New Roman CE,Félkövér dőlt"&amp;12
&amp;R&amp;"Times New Roman CE,Félkövér dőlt"&amp;11 4. tájékoztató tábla a ../2024. (.....)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D30"/>
  <sheetViews>
    <sheetView view="pageLayout" topLeftCell="A4" workbookViewId="0">
      <selection activeCell="D19" sqref="D19"/>
    </sheetView>
  </sheetViews>
  <sheetFormatPr defaultRowHeight="12.75"/>
  <cols>
    <col min="1" max="1" width="5.83203125" style="293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33" customFormat="1" ht="15.75" thickBot="1">
      <c r="A1" s="255"/>
      <c r="D1" s="256" t="s">
        <v>655</v>
      </c>
    </row>
    <row r="2" spans="1:4" s="34" customFormat="1" ht="48" customHeight="1" thickBot="1">
      <c r="A2" s="281" t="s">
        <v>126</v>
      </c>
      <c r="B2" s="278" t="s">
        <v>4</v>
      </c>
      <c r="C2" s="278" t="s">
        <v>149</v>
      </c>
      <c r="D2" s="282" t="s">
        <v>150</v>
      </c>
    </row>
    <row r="3" spans="1:4" s="34" customFormat="1" ht="14.1" customHeight="1" thickBot="1">
      <c r="A3" s="283">
        <v>1</v>
      </c>
      <c r="B3" s="284">
        <v>2</v>
      </c>
      <c r="C3" s="284">
        <v>3</v>
      </c>
      <c r="D3" s="285">
        <v>4</v>
      </c>
    </row>
    <row r="4" spans="1:4" ht="18" customHeight="1">
      <c r="A4" s="286" t="s">
        <v>8</v>
      </c>
      <c r="B4" s="287" t="s">
        <v>151</v>
      </c>
      <c r="C4" s="214"/>
      <c r="D4" s="35"/>
    </row>
    <row r="5" spans="1:4" ht="18" customHeight="1">
      <c r="A5" s="288" t="s">
        <v>9</v>
      </c>
      <c r="B5" s="289" t="s">
        <v>152</v>
      </c>
      <c r="C5" s="36"/>
      <c r="D5" s="37"/>
    </row>
    <row r="6" spans="1:4" ht="18" customHeight="1">
      <c r="A6" s="288" t="s">
        <v>10</v>
      </c>
      <c r="B6" s="289" t="s">
        <v>153</v>
      </c>
      <c r="C6" s="36"/>
      <c r="D6" s="37"/>
    </row>
    <row r="7" spans="1:4" ht="18" customHeight="1">
      <c r="A7" s="288" t="s">
        <v>33</v>
      </c>
      <c r="B7" s="289" t="s">
        <v>154</v>
      </c>
      <c r="C7" s="36"/>
      <c r="D7" s="37"/>
    </row>
    <row r="8" spans="1:4" ht="18" customHeight="1">
      <c r="A8" s="290" t="s">
        <v>12</v>
      </c>
      <c r="B8" s="289" t="s">
        <v>155</v>
      </c>
      <c r="C8" s="36">
        <f>SUM(C9:C14)</f>
        <v>1694000</v>
      </c>
      <c r="D8" s="37">
        <f>SUM(D9:D14)</f>
        <v>2121600</v>
      </c>
    </row>
    <row r="9" spans="1:4" ht="18" customHeight="1">
      <c r="A9" s="288" t="s">
        <v>13</v>
      </c>
      <c r="B9" s="289" t="s">
        <v>156</v>
      </c>
      <c r="C9" s="36"/>
      <c r="D9" s="37"/>
    </row>
    <row r="10" spans="1:4" ht="18" customHeight="1">
      <c r="A10" s="290" t="s">
        <v>34</v>
      </c>
      <c r="B10" s="289" t="s">
        <v>157</v>
      </c>
      <c r="C10" s="36"/>
      <c r="D10" s="37"/>
    </row>
    <row r="11" spans="1:4" ht="18" customHeight="1">
      <c r="A11" s="290" t="s">
        <v>15</v>
      </c>
      <c r="B11" s="289" t="s">
        <v>158</v>
      </c>
      <c r="C11" s="36">
        <v>1694000</v>
      </c>
      <c r="D11" s="37">
        <v>2121600</v>
      </c>
    </row>
    <row r="12" spans="1:4" ht="18" customHeight="1">
      <c r="A12" s="288" t="s">
        <v>35</v>
      </c>
      <c r="B12" s="289" t="s">
        <v>159</v>
      </c>
      <c r="C12" s="36"/>
      <c r="D12" s="37"/>
    </row>
    <row r="13" spans="1:4" ht="18" customHeight="1">
      <c r="A13" s="290" t="s">
        <v>16</v>
      </c>
      <c r="B13" s="289" t="s">
        <v>160</v>
      </c>
      <c r="C13" s="36"/>
      <c r="D13" s="37"/>
    </row>
    <row r="14" spans="1:4">
      <c r="A14" s="288" t="s">
        <v>17</v>
      </c>
      <c r="B14" s="289" t="s">
        <v>161</v>
      </c>
      <c r="C14" s="36"/>
      <c r="D14" s="37"/>
    </row>
    <row r="15" spans="1:4" ht="18" customHeight="1">
      <c r="A15" s="290" t="s">
        <v>18</v>
      </c>
      <c r="B15" s="289" t="s">
        <v>162</v>
      </c>
      <c r="C15" s="36"/>
      <c r="D15" s="37"/>
    </row>
    <row r="16" spans="1:4" ht="18" customHeight="1">
      <c r="A16" s="288" t="s">
        <v>19</v>
      </c>
      <c r="B16" s="289" t="s">
        <v>163</v>
      </c>
      <c r="C16" s="36">
        <v>2480000</v>
      </c>
      <c r="D16" s="37">
        <v>0</v>
      </c>
    </row>
    <row r="17" spans="1:4" ht="18" customHeight="1">
      <c r="A17" s="290" t="s">
        <v>20</v>
      </c>
      <c r="B17" s="289" t="s">
        <v>164</v>
      </c>
      <c r="C17" s="36"/>
      <c r="D17" s="37"/>
    </row>
    <row r="18" spans="1:4" ht="18" customHeight="1">
      <c r="A18" s="288" t="s">
        <v>47</v>
      </c>
      <c r="B18" s="289" t="s">
        <v>165</v>
      </c>
      <c r="C18" s="36"/>
      <c r="D18" s="37"/>
    </row>
    <row r="19" spans="1:4" ht="18" customHeight="1">
      <c r="A19" s="290" t="s">
        <v>48</v>
      </c>
      <c r="B19" s="289" t="s">
        <v>166</v>
      </c>
      <c r="C19" s="36"/>
      <c r="D19" s="37"/>
    </row>
    <row r="20" spans="1:4" ht="18" customHeight="1">
      <c r="A20" s="288" t="s">
        <v>49</v>
      </c>
      <c r="B20" s="279"/>
      <c r="C20" s="36"/>
      <c r="D20" s="37"/>
    </row>
    <row r="21" spans="1:4" ht="18" customHeight="1">
      <c r="A21" s="290" t="s">
        <v>50</v>
      </c>
      <c r="B21" s="279"/>
      <c r="C21" s="36"/>
      <c r="D21" s="37"/>
    </row>
    <row r="22" spans="1:4" ht="18" customHeight="1">
      <c r="A22" s="288" t="s">
        <v>51</v>
      </c>
      <c r="B22" s="279"/>
      <c r="C22" s="36"/>
      <c r="D22" s="37"/>
    </row>
    <row r="23" spans="1:4" ht="18" customHeight="1">
      <c r="A23" s="290" t="s">
        <v>52</v>
      </c>
      <c r="B23" s="279"/>
      <c r="C23" s="36"/>
      <c r="D23" s="37"/>
    </row>
    <row r="24" spans="1:4" ht="18" customHeight="1">
      <c r="A24" s="288" t="s">
        <v>53</v>
      </c>
      <c r="B24" s="279"/>
      <c r="C24" s="36"/>
      <c r="D24" s="37"/>
    </row>
    <row r="25" spans="1:4" ht="18" customHeight="1">
      <c r="A25" s="290" t="s">
        <v>54</v>
      </c>
      <c r="B25" s="279"/>
      <c r="C25" s="36"/>
      <c r="D25" s="37"/>
    </row>
    <row r="26" spans="1:4" ht="18" customHeight="1">
      <c r="A26" s="288" t="s">
        <v>56</v>
      </c>
      <c r="B26" s="279"/>
      <c r="C26" s="36"/>
      <c r="D26" s="37"/>
    </row>
    <row r="27" spans="1:4" ht="18" customHeight="1">
      <c r="A27" s="290" t="s">
        <v>58</v>
      </c>
      <c r="B27" s="279"/>
      <c r="C27" s="36"/>
      <c r="D27" s="37"/>
    </row>
    <row r="28" spans="1:4" ht="18" customHeight="1" thickBot="1">
      <c r="A28" s="291" t="s">
        <v>59</v>
      </c>
      <c r="B28" s="280"/>
      <c r="C28" s="38"/>
      <c r="D28" s="39"/>
    </row>
    <row r="29" spans="1:4" ht="18" customHeight="1" thickBot="1">
      <c r="A29" s="319" t="s">
        <v>62</v>
      </c>
      <c r="B29" s="320" t="s">
        <v>117</v>
      </c>
      <c r="C29" s="321">
        <f>+C4+C5+C6+C7+C8+C15+C16+C17+C18+C19+C20+C21+C22+C23+C24+C25+C26+C27+C28</f>
        <v>4174000</v>
      </c>
      <c r="D29" s="322">
        <f>+D4+D5+D6+D7+D8+D15+D16+D17+D18+D19+D20+D21+D22+D23+D24+D25+D26+D27+D28</f>
        <v>2121600</v>
      </c>
    </row>
    <row r="30" spans="1:4" ht="25.5" customHeight="1">
      <c r="A30" s="292"/>
      <c r="B30" s="386" t="s">
        <v>167</v>
      </c>
      <c r="C30" s="386"/>
      <c r="D30" s="386"/>
    </row>
  </sheetData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../2024 (.....)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E16"/>
  <sheetViews>
    <sheetView view="pageLayout" workbookViewId="0">
      <selection activeCell="D20" sqref="D20"/>
    </sheetView>
  </sheetViews>
  <sheetFormatPr defaultRowHeight="12.75"/>
  <cols>
    <col min="1" max="1" width="6.6640625" style="27" customWidth="1"/>
    <col min="2" max="2" width="60.33203125" style="27" customWidth="1"/>
    <col min="3" max="3" width="27.33203125" style="27" customWidth="1"/>
    <col min="4" max="4" width="17.5" style="27" customWidth="1"/>
    <col min="5" max="5" width="19.83203125" style="27" customWidth="1"/>
    <col min="6" max="16384" width="9.33203125" style="27"/>
  </cols>
  <sheetData>
    <row r="1" spans="1:5" ht="14.25" thickBot="1">
      <c r="C1" s="294"/>
      <c r="D1" s="294"/>
      <c r="E1" s="294" t="s">
        <v>655</v>
      </c>
    </row>
    <row r="2" spans="1:5" ht="24.75" thickBot="1">
      <c r="A2" s="295" t="s">
        <v>3</v>
      </c>
      <c r="B2" s="814" t="s">
        <v>168</v>
      </c>
      <c r="C2" s="296" t="s">
        <v>169</v>
      </c>
      <c r="D2" s="788" t="s">
        <v>662</v>
      </c>
      <c r="E2" s="789" t="s">
        <v>663</v>
      </c>
    </row>
    <row r="3" spans="1:5" ht="21.75" customHeight="1">
      <c r="A3" s="297" t="s">
        <v>8</v>
      </c>
      <c r="B3" s="1080" t="s">
        <v>214</v>
      </c>
      <c r="C3" s="1081" t="s">
        <v>216</v>
      </c>
      <c r="D3" s="1082">
        <v>85000</v>
      </c>
      <c r="E3" s="1083">
        <v>85000</v>
      </c>
    </row>
    <row r="4" spans="1:5" ht="13.5" thickBot="1">
      <c r="A4" s="815" t="s">
        <v>9</v>
      </c>
      <c r="B4" s="1084" t="s">
        <v>637</v>
      </c>
      <c r="C4" s="1085" t="s">
        <v>216</v>
      </c>
      <c r="D4" s="1086">
        <v>110000</v>
      </c>
      <c r="E4" s="1087">
        <v>110000</v>
      </c>
    </row>
    <row r="5" spans="1:5">
      <c r="A5" s="297" t="s">
        <v>10</v>
      </c>
      <c r="B5" s="1088" t="s">
        <v>215</v>
      </c>
      <c r="C5" s="1085" t="s">
        <v>216</v>
      </c>
      <c r="D5" s="1086">
        <v>150000</v>
      </c>
      <c r="E5" s="1087">
        <v>150000</v>
      </c>
    </row>
    <row r="6" spans="1:5" ht="13.5" thickBot="1">
      <c r="A6" s="815" t="s">
        <v>33</v>
      </c>
      <c r="B6" s="1088" t="s">
        <v>599</v>
      </c>
      <c r="C6" s="1085" t="s">
        <v>216</v>
      </c>
      <c r="D6" s="1086">
        <v>250000</v>
      </c>
      <c r="E6" s="1087">
        <v>250000</v>
      </c>
    </row>
    <row r="7" spans="1:5">
      <c r="A7" s="297" t="s">
        <v>12</v>
      </c>
      <c r="B7" s="1088" t="s">
        <v>670</v>
      </c>
      <c r="C7" s="1085" t="s">
        <v>216</v>
      </c>
      <c r="D7" s="1086">
        <v>125000</v>
      </c>
      <c r="E7" s="1087">
        <v>125000</v>
      </c>
    </row>
    <row r="8" spans="1:5" ht="13.5" thickBot="1">
      <c r="A8" s="815" t="s">
        <v>13</v>
      </c>
      <c r="B8" s="1088" t="s">
        <v>950</v>
      </c>
      <c r="C8" s="1085" t="s">
        <v>216</v>
      </c>
      <c r="D8" s="1086">
        <v>176600</v>
      </c>
      <c r="E8" s="1087">
        <v>176600</v>
      </c>
    </row>
    <row r="9" spans="1:5">
      <c r="A9" s="297" t="s">
        <v>34</v>
      </c>
      <c r="B9" s="1088" t="s">
        <v>951</v>
      </c>
      <c r="C9" s="1085" t="s">
        <v>216</v>
      </c>
      <c r="D9" s="1086">
        <v>152400</v>
      </c>
      <c r="E9" s="1087">
        <v>152400</v>
      </c>
    </row>
    <row r="10" spans="1:5" ht="13.5" thickBot="1">
      <c r="A10" s="815" t="s">
        <v>15</v>
      </c>
      <c r="B10" s="1088" t="s">
        <v>845</v>
      </c>
      <c r="C10" s="1085" t="s">
        <v>216</v>
      </c>
      <c r="D10" s="1086">
        <v>110000</v>
      </c>
      <c r="E10" s="1087">
        <v>110000</v>
      </c>
    </row>
    <row r="11" spans="1:5" ht="25.5">
      <c r="A11" s="297" t="s">
        <v>35</v>
      </c>
      <c r="B11" s="1088" t="s">
        <v>846</v>
      </c>
      <c r="C11" s="1085" t="s">
        <v>216</v>
      </c>
      <c r="D11" s="1086">
        <v>90000</v>
      </c>
      <c r="E11" s="1087">
        <v>90000</v>
      </c>
    </row>
    <row r="12" spans="1:5" ht="13.5" thickBot="1">
      <c r="A12" s="815" t="s">
        <v>20</v>
      </c>
      <c r="B12" s="1088" t="s">
        <v>805</v>
      </c>
      <c r="C12" s="1089" t="s">
        <v>745</v>
      </c>
      <c r="D12" s="1086">
        <v>50000</v>
      </c>
      <c r="E12" s="1087">
        <v>50000</v>
      </c>
    </row>
    <row r="13" spans="1:5">
      <c r="A13" s="297" t="s">
        <v>47</v>
      </c>
      <c r="B13" s="1088" t="s">
        <v>806</v>
      </c>
      <c r="C13" s="1089" t="s">
        <v>745</v>
      </c>
      <c r="D13" s="1086">
        <v>50000</v>
      </c>
      <c r="E13" s="1087">
        <v>50000</v>
      </c>
    </row>
    <row r="14" spans="1:5" ht="30.75" customHeight="1" thickBot="1">
      <c r="A14" s="815" t="s">
        <v>48</v>
      </c>
      <c r="B14" s="1088" t="s">
        <v>955</v>
      </c>
      <c r="C14" s="1089" t="s">
        <v>953</v>
      </c>
      <c r="D14" s="1086">
        <v>50000</v>
      </c>
      <c r="E14" s="1087">
        <v>50000</v>
      </c>
    </row>
    <row r="15" spans="1:5" ht="30.75" customHeight="1" thickBot="1">
      <c r="A15" s="297" t="s">
        <v>49</v>
      </c>
      <c r="B15" s="1100" t="s">
        <v>952</v>
      </c>
      <c r="C15" s="1101" t="s">
        <v>954</v>
      </c>
      <c r="D15" s="1086">
        <v>50000</v>
      </c>
      <c r="E15" s="1143">
        <v>50000</v>
      </c>
    </row>
    <row r="16" spans="1:5" ht="15.95" customHeight="1" thickBot="1">
      <c r="A16" s="387" t="s">
        <v>117</v>
      </c>
      <c r="B16" s="388"/>
      <c r="C16" s="811"/>
      <c r="D16" s="812">
        <f>SUM(D3:D15)</f>
        <v>1449000</v>
      </c>
      <c r="E16" s="813">
        <f>SUM(E3:E15)</f>
        <v>1449000</v>
      </c>
    </row>
  </sheetData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landscape" r:id="rId1"/>
  <headerFooter alignWithMargins="0">
    <oddHeader>&amp;C&amp;"Times New Roman CE,Félkövér"&amp;12
K I M U T A T Á S
a 2023. évi céljelleggel juttatott támogatások felhasználásáról&amp;R&amp;"Times New Roman CE,Félkövér dőlt"&amp;11 6. tájékoztató tábla a ../2024. (.....) önkormányzati rendelethez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Q102"/>
  <sheetViews>
    <sheetView showWhiteSpace="0" workbookViewId="0">
      <selection activeCell="I33" sqref="I33"/>
    </sheetView>
  </sheetViews>
  <sheetFormatPr defaultColWidth="12" defaultRowHeight="15.75"/>
  <cols>
    <col min="1" max="1" width="7.1640625" style="298" customWidth="1"/>
    <col min="2" max="2" width="6.1640625" style="298" customWidth="1"/>
    <col min="3" max="3" width="30.33203125" style="298" customWidth="1"/>
    <col min="4" max="4" width="19" style="298" customWidth="1"/>
    <col min="5" max="5" width="19.6640625" style="303" customWidth="1"/>
    <col min="6" max="16384" width="12" style="298"/>
  </cols>
  <sheetData>
    <row r="1" spans="1:17" ht="48.75" customHeight="1">
      <c r="A1" s="1269" t="s">
        <v>968</v>
      </c>
      <c r="B1" s="1269"/>
      <c r="C1" s="1269"/>
      <c r="D1" s="1269"/>
      <c r="E1" s="1269"/>
      <c r="G1" s="913"/>
      <c r="H1" s="913"/>
      <c r="I1" s="913"/>
      <c r="J1" s="913"/>
      <c r="K1" s="913"/>
      <c r="L1" s="913"/>
      <c r="M1" s="913"/>
      <c r="N1" s="913"/>
      <c r="O1" s="913"/>
      <c r="P1" s="913"/>
      <c r="Q1" s="913"/>
    </row>
    <row r="2" spans="1:17">
      <c r="C2" s="390"/>
      <c r="D2" s="390"/>
      <c r="E2" s="657" t="s">
        <v>655</v>
      </c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</row>
    <row r="3" spans="1:17" s="657" customFormat="1" ht="12.75">
      <c r="D3" s="1271"/>
      <c r="E3" s="1271"/>
      <c r="G3" s="914"/>
      <c r="H3" s="654"/>
      <c r="I3" s="654"/>
      <c r="J3" s="654"/>
      <c r="K3" s="654"/>
      <c r="L3" s="654"/>
      <c r="M3" s="654"/>
      <c r="N3" s="654"/>
      <c r="O3" s="654"/>
      <c r="P3" s="654"/>
      <c r="Q3" s="654"/>
    </row>
    <row r="4" spans="1:17" s="657" customFormat="1" ht="11.25" customHeight="1">
      <c r="A4" s="412"/>
      <c r="B4" s="412" t="s">
        <v>41</v>
      </c>
      <c r="C4" s="412"/>
      <c r="D4" s="658" t="s">
        <v>186</v>
      </c>
      <c r="E4" s="658" t="s">
        <v>187</v>
      </c>
      <c r="F4" s="658" t="s">
        <v>746</v>
      </c>
      <c r="G4" s="915"/>
      <c r="H4" s="654"/>
      <c r="I4" s="654"/>
      <c r="J4" s="654"/>
      <c r="K4" s="654"/>
      <c r="L4" s="654"/>
      <c r="M4" s="654"/>
      <c r="N4" s="654"/>
      <c r="O4" s="654"/>
      <c r="P4" s="654"/>
      <c r="Q4" s="654"/>
    </row>
    <row r="5" spans="1:17" s="657" customFormat="1" ht="12.75">
      <c r="A5" s="659" t="s">
        <v>717</v>
      </c>
      <c r="B5" s="412" t="s">
        <v>189</v>
      </c>
      <c r="C5" s="412"/>
      <c r="D5" s="411"/>
      <c r="E5" s="411"/>
      <c r="F5" s="411"/>
      <c r="G5" s="915"/>
      <c r="H5" s="654"/>
      <c r="I5" s="654"/>
      <c r="J5" s="654"/>
      <c r="K5" s="654"/>
      <c r="L5" s="654"/>
      <c r="M5" s="654"/>
      <c r="N5" s="654"/>
      <c r="O5" s="654"/>
      <c r="P5" s="654"/>
      <c r="Q5" s="654"/>
    </row>
    <row r="6" spans="1:17" s="663" customFormat="1" ht="12.75">
      <c r="A6" s="661" t="s">
        <v>8</v>
      </c>
      <c r="B6" s="660" t="s">
        <v>188</v>
      </c>
      <c r="C6" s="662"/>
      <c r="D6" s="662">
        <v>-389600</v>
      </c>
      <c r="E6" s="662">
        <v>-389600</v>
      </c>
      <c r="F6" s="951">
        <f>E6/D6*100</f>
        <v>100</v>
      </c>
      <c r="G6" s="916"/>
      <c r="H6" s="916"/>
      <c r="I6" s="916"/>
      <c r="J6" s="916"/>
      <c r="K6" s="916"/>
      <c r="L6" s="916"/>
      <c r="M6" s="916"/>
      <c r="N6" s="916"/>
      <c r="O6" s="916"/>
      <c r="P6" s="916"/>
      <c r="Q6" s="916"/>
    </row>
    <row r="7" spans="1:17" s="663" customFormat="1" ht="12.75">
      <c r="A7" s="661" t="s">
        <v>9</v>
      </c>
      <c r="B7" s="822" t="s">
        <v>672</v>
      </c>
      <c r="C7" s="823"/>
      <c r="D7" s="662">
        <v>6328247</v>
      </c>
      <c r="E7" s="662">
        <v>6328247</v>
      </c>
      <c r="F7" s="951">
        <f t="shared" ref="F7:F41" si="0">E7/D7*100</f>
        <v>100</v>
      </c>
      <c r="G7" s="916"/>
      <c r="H7" s="916"/>
      <c r="I7" s="916"/>
      <c r="J7" s="916"/>
      <c r="K7" s="916"/>
      <c r="L7" s="916"/>
      <c r="M7" s="916"/>
      <c r="N7" s="916"/>
      <c r="O7" s="916"/>
      <c r="P7" s="916"/>
      <c r="Q7" s="916"/>
    </row>
    <row r="8" spans="1:17" s="657" customFormat="1" ht="14.25" customHeight="1">
      <c r="A8" s="659" t="s">
        <v>718</v>
      </c>
      <c r="B8" s="412" t="s">
        <v>190</v>
      </c>
      <c r="C8" s="412"/>
      <c r="D8" s="412">
        <f>SUM(D6:D7)</f>
        <v>5938647</v>
      </c>
      <c r="E8" s="412">
        <v>9755847</v>
      </c>
      <c r="F8" s="951">
        <f t="shared" si="0"/>
        <v>164.27726719570973</v>
      </c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</row>
    <row r="9" spans="1:17" s="664" customFormat="1" ht="12.75">
      <c r="A9" s="648" t="s">
        <v>191</v>
      </c>
      <c r="B9" s="1278" t="s">
        <v>192</v>
      </c>
      <c r="C9" s="1279"/>
      <c r="D9" s="649">
        <f>SUM(D5+D8)</f>
        <v>5938647</v>
      </c>
      <c r="E9" s="649">
        <f>SUM(E5+E8)</f>
        <v>9755847</v>
      </c>
      <c r="F9" s="951">
        <f t="shared" si="0"/>
        <v>164.27726719570973</v>
      </c>
      <c r="G9" s="655"/>
      <c r="H9" s="655"/>
      <c r="I9" s="655"/>
      <c r="J9" s="655"/>
      <c r="K9" s="655"/>
      <c r="L9" s="655"/>
      <c r="M9" s="655"/>
      <c r="N9" s="655"/>
      <c r="O9" s="655"/>
      <c r="P9" s="655"/>
      <c r="Q9" s="655"/>
    </row>
    <row r="10" spans="1:17" s="663" customFormat="1" ht="12.75">
      <c r="A10" s="661" t="s">
        <v>8</v>
      </c>
      <c r="B10" s="660" t="s">
        <v>578</v>
      </c>
      <c r="C10" s="662"/>
      <c r="D10" s="662">
        <v>1093728237</v>
      </c>
      <c r="E10" s="662">
        <v>1080596617</v>
      </c>
      <c r="F10" s="951">
        <f t="shared" si="0"/>
        <v>98.799370853218633</v>
      </c>
      <c r="G10" s="916"/>
      <c r="H10" s="916"/>
      <c r="I10" s="916"/>
      <c r="J10" s="916"/>
      <c r="K10" s="916"/>
      <c r="L10" s="916"/>
      <c r="M10" s="916"/>
      <c r="N10" s="916"/>
      <c r="O10" s="916"/>
      <c r="P10" s="916"/>
      <c r="Q10" s="916"/>
    </row>
    <row r="11" spans="1:17" s="663" customFormat="1" ht="12.75">
      <c r="A11" s="661" t="s">
        <v>9</v>
      </c>
      <c r="B11" s="660" t="s">
        <v>576</v>
      </c>
      <c r="C11" s="662"/>
      <c r="D11" s="662">
        <v>4767269831</v>
      </c>
      <c r="E11" s="662">
        <v>4645055080</v>
      </c>
      <c r="F11" s="951">
        <f t="shared" si="0"/>
        <v>97.436378570281931</v>
      </c>
      <c r="G11" s="916"/>
      <c r="H11" s="916"/>
      <c r="I11" s="916"/>
      <c r="J11" s="916"/>
      <c r="K11" s="916"/>
      <c r="L11" s="916"/>
      <c r="M11" s="916"/>
      <c r="N11" s="916"/>
      <c r="O11" s="916"/>
      <c r="P11" s="916"/>
      <c r="Q11" s="916"/>
    </row>
    <row r="12" spans="1:17" s="663" customFormat="1" ht="12.75">
      <c r="A12" s="661" t="s">
        <v>10</v>
      </c>
      <c r="B12" s="660" t="s">
        <v>577</v>
      </c>
      <c r="C12" s="662"/>
      <c r="D12" s="662">
        <v>628302748</v>
      </c>
      <c r="E12" s="662">
        <v>584437349</v>
      </c>
      <c r="F12" s="951">
        <f t="shared" si="0"/>
        <v>93.018429548552604</v>
      </c>
      <c r="G12" s="916"/>
      <c r="H12" s="916"/>
      <c r="I12" s="916"/>
      <c r="J12" s="916"/>
      <c r="K12" s="916"/>
      <c r="L12" s="916"/>
      <c r="M12" s="916"/>
      <c r="N12" s="916"/>
      <c r="O12" s="916"/>
      <c r="P12" s="916"/>
      <c r="Q12" s="916"/>
    </row>
    <row r="13" spans="1:17" s="657" customFormat="1" ht="12.75">
      <c r="A13" s="659" t="s">
        <v>193</v>
      </c>
      <c r="B13" s="412" t="s">
        <v>194</v>
      </c>
      <c r="C13" s="412"/>
      <c r="D13" s="410">
        <f>SUM(D10:D12)</f>
        <v>6489300816</v>
      </c>
      <c r="E13" s="410">
        <f>SUM(E10:E12)</f>
        <v>6310089046</v>
      </c>
      <c r="F13" s="951">
        <f t="shared" si="0"/>
        <v>97.238350092229723</v>
      </c>
      <c r="G13" s="915"/>
      <c r="H13" s="915"/>
      <c r="I13" s="654"/>
      <c r="J13" s="654"/>
      <c r="K13" s="654"/>
      <c r="L13" s="654"/>
      <c r="M13" s="654"/>
      <c r="N13" s="654"/>
      <c r="O13" s="654"/>
      <c r="P13" s="654"/>
      <c r="Q13" s="654"/>
    </row>
    <row r="14" spans="1:17" s="657" customFormat="1" ht="12.75">
      <c r="A14" s="659" t="s">
        <v>8</v>
      </c>
      <c r="B14" s="660" t="s">
        <v>578</v>
      </c>
      <c r="C14" s="412"/>
      <c r="D14" s="410">
        <v>2151272</v>
      </c>
      <c r="E14" s="410">
        <v>2151272</v>
      </c>
      <c r="F14" s="951">
        <f t="shared" si="0"/>
        <v>100</v>
      </c>
      <c r="G14" s="656"/>
      <c r="H14" s="915"/>
      <c r="I14" s="654"/>
      <c r="J14" s="654"/>
      <c r="K14" s="654"/>
      <c r="L14" s="654"/>
      <c r="M14" s="654"/>
      <c r="N14" s="654"/>
      <c r="O14" s="654"/>
      <c r="P14" s="654"/>
      <c r="Q14" s="654"/>
    </row>
    <row r="15" spans="1:17" s="657" customFormat="1" ht="12.75">
      <c r="A15" s="659" t="s">
        <v>9</v>
      </c>
      <c r="B15" s="660" t="s">
        <v>576</v>
      </c>
      <c r="C15" s="412"/>
      <c r="D15" s="410">
        <v>556408700</v>
      </c>
      <c r="E15" s="410">
        <v>556408700</v>
      </c>
      <c r="F15" s="951">
        <f t="shared" si="0"/>
        <v>100</v>
      </c>
      <c r="G15" s="656"/>
      <c r="H15" s="915"/>
      <c r="I15" s="654"/>
      <c r="J15" s="654"/>
      <c r="K15" s="654"/>
      <c r="L15" s="654"/>
      <c r="M15" s="654"/>
      <c r="N15" s="654"/>
      <c r="O15" s="654"/>
      <c r="P15" s="654"/>
      <c r="Q15" s="654"/>
    </row>
    <row r="16" spans="1:17" s="657" customFormat="1" ht="12.75">
      <c r="A16" s="659" t="s">
        <v>10</v>
      </c>
      <c r="B16" s="660" t="s">
        <v>577</v>
      </c>
      <c r="C16" s="412"/>
      <c r="D16" s="410">
        <v>106938449</v>
      </c>
      <c r="E16" s="410">
        <v>106938449</v>
      </c>
      <c r="F16" s="951">
        <f t="shared" si="0"/>
        <v>100</v>
      </c>
      <c r="G16" s="656"/>
      <c r="H16" s="915"/>
      <c r="I16" s="654"/>
      <c r="J16" s="654"/>
      <c r="K16" s="654"/>
      <c r="L16" s="654"/>
      <c r="M16" s="654"/>
      <c r="N16" s="654"/>
      <c r="O16" s="654"/>
      <c r="P16" s="654"/>
      <c r="Q16" s="654"/>
    </row>
    <row r="17" spans="1:17" s="657" customFormat="1" ht="12.75">
      <c r="A17" s="659" t="s">
        <v>195</v>
      </c>
      <c r="B17" s="412" t="s">
        <v>579</v>
      </c>
      <c r="C17" s="412"/>
      <c r="D17" s="410">
        <f>SUM(D14:D16)</f>
        <v>665498421</v>
      </c>
      <c r="E17" s="410">
        <v>613115311</v>
      </c>
      <c r="F17" s="951">
        <f t="shared" si="0"/>
        <v>92.128740152187376</v>
      </c>
      <c r="G17" s="656"/>
      <c r="H17" s="915"/>
      <c r="I17" s="654"/>
      <c r="J17" s="654"/>
      <c r="K17" s="654"/>
      <c r="L17" s="654"/>
      <c r="M17" s="654"/>
      <c r="N17" s="654"/>
      <c r="O17" s="654"/>
      <c r="P17" s="654"/>
      <c r="Q17" s="654"/>
    </row>
    <row r="18" spans="1:17" s="657" customFormat="1" ht="12.75">
      <c r="A18" s="659" t="s">
        <v>206</v>
      </c>
      <c r="B18" s="412" t="s">
        <v>197</v>
      </c>
      <c r="C18" s="412"/>
      <c r="D18" s="410">
        <v>18280000</v>
      </c>
      <c r="E18" s="410">
        <v>28420883</v>
      </c>
      <c r="F18" s="951">
        <f t="shared" si="0"/>
        <v>155.47528993435449</v>
      </c>
      <c r="G18" s="656"/>
      <c r="H18" s="654"/>
      <c r="I18" s="654"/>
      <c r="J18" s="654"/>
      <c r="K18" s="654"/>
      <c r="L18" s="654"/>
      <c r="M18" s="654"/>
      <c r="N18" s="654"/>
      <c r="O18" s="654"/>
      <c r="P18" s="654"/>
      <c r="Q18" s="654"/>
    </row>
    <row r="19" spans="1:17" s="657" customFormat="1" ht="12.75">
      <c r="A19" s="659" t="s">
        <v>196</v>
      </c>
      <c r="B19" s="412" t="s">
        <v>580</v>
      </c>
      <c r="C19" s="412"/>
      <c r="D19" s="410">
        <v>15404000</v>
      </c>
      <c r="E19" s="410">
        <v>15404000</v>
      </c>
      <c r="F19" s="951"/>
      <c r="G19" s="656"/>
      <c r="H19" s="654"/>
      <c r="I19" s="654"/>
      <c r="J19" s="654"/>
      <c r="K19" s="654"/>
      <c r="L19" s="654"/>
      <c r="M19" s="654"/>
      <c r="N19" s="654"/>
      <c r="O19" s="654"/>
      <c r="P19" s="654"/>
      <c r="Q19" s="654"/>
    </row>
    <row r="20" spans="1:17" s="664" customFormat="1" ht="12.75">
      <c r="A20" s="648" t="s">
        <v>198</v>
      </c>
      <c r="B20" s="1278" t="s">
        <v>199</v>
      </c>
      <c r="C20" s="1279"/>
      <c r="D20" s="649">
        <f>SUM(D13+D17+D18)</f>
        <v>7173079237</v>
      </c>
      <c r="E20" s="649">
        <f>SUM(E13+E17+E18+E19)</f>
        <v>6967029240</v>
      </c>
      <c r="F20" s="951">
        <f t="shared" si="0"/>
        <v>97.127454051571632</v>
      </c>
      <c r="G20" s="655"/>
      <c r="H20" s="655"/>
      <c r="I20" s="655"/>
      <c r="J20" s="655"/>
      <c r="K20" s="655"/>
      <c r="L20" s="655"/>
      <c r="M20" s="655"/>
      <c r="N20" s="655"/>
      <c r="O20" s="655"/>
      <c r="P20" s="655"/>
      <c r="Q20" s="655"/>
    </row>
    <row r="21" spans="1:17" s="657" customFormat="1" ht="12.75">
      <c r="A21" s="659" t="s">
        <v>200</v>
      </c>
      <c r="B21" s="412" t="s">
        <v>719</v>
      </c>
      <c r="C21" s="412"/>
      <c r="D21" s="412">
        <v>7455000</v>
      </c>
      <c r="E21" s="412">
        <v>7445000</v>
      </c>
      <c r="F21" s="951">
        <f t="shared" si="0"/>
        <v>99.865861837692833</v>
      </c>
      <c r="G21" s="654"/>
      <c r="H21" s="654"/>
      <c r="I21" s="654"/>
      <c r="J21" s="654"/>
      <c r="K21" s="654"/>
      <c r="L21" s="654"/>
      <c r="M21" s="654"/>
      <c r="N21" s="654"/>
      <c r="O21" s="654"/>
      <c r="P21" s="654"/>
      <c r="Q21" s="654"/>
    </row>
    <row r="22" spans="1:17" s="664" customFormat="1" ht="12.75">
      <c r="A22" s="648" t="s">
        <v>201</v>
      </c>
      <c r="B22" s="1278" t="s">
        <v>202</v>
      </c>
      <c r="C22" s="1279"/>
      <c r="D22" s="649">
        <f>SUM(D21)</f>
        <v>7455000</v>
      </c>
      <c r="E22" s="649">
        <f>SUM(E21)</f>
        <v>7445000</v>
      </c>
      <c r="F22" s="951">
        <f t="shared" si="0"/>
        <v>99.865861837692833</v>
      </c>
      <c r="G22" s="655"/>
      <c r="H22" s="655"/>
      <c r="I22" s="655"/>
      <c r="J22" s="655"/>
      <c r="K22" s="655"/>
      <c r="L22" s="655"/>
      <c r="M22" s="655"/>
      <c r="N22" s="655"/>
      <c r="O22" s="655"/>
      <c r="P22" s="655"/>
      <c r="Q22" s="655"/>
    </row>
    <row r="23" spans="1:17" s="664" customFormat="1" ht="12.75">
      <c r="A23" s="648" t="s">
        <v>203</v>
      </c>
      <c r="B23" s="1278" t="s">
        <v>581</v>
      </c>
      <c r="C23" s="1279"/>
      <c r="D23" s="649">
        <v>0</v>
      </c>
      <c r="E23" s="649">
        <v>0</v>
      </c>
      <c r="F23" s="951"/>
      <c r="G23" s="655"/>
      <c r="H23" s="655"/>
      <c r="I23" s="655"/>
      <c r="J23" s="655"/>
      <c r="K23" s="655"/>
      <c r="L23" s="655"/>
      <c r="M23" s="655"/>
      <c r="N23" s="655"/>
      <c r="O23" s="655"/>
      <c r="P23" s="655"/>
      <c r="Q23" s="655"/>
    </row>
    <row r="24" spans="1:17" s="664" customFormat="1" ht="25.5" customHeight="1">
      <c r="A24" s="665" t="s">
        <v>204</v>
      </c>
      <c r="B24" s="1272" t="s">
        <v>582</v>
      </c>
      <c r="C24" s="1273"/>
      <c r="D24" s="649">
        <v>7201866884</v>
      </c>
      <c r="E24" s="649">
        <f>SUM(E9+E20+E22+E23)</f>
        <v>6984230087</v>
      </c>
      <c r="F24" s="952">
        <f t="shared" si="0"/>
        <v>96.978050268000487</v>
      </c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</row>
    <row r="25" spans="1:17" s="663" customFormat="1" ht="25.5" customHeight="1">
      <c r="A25" s="661" t="s">
        <v>720</v>
      </c>
      <c r="B25" s="1276" t="s">
        <v>721</v>
      </c>
      <c r="C25" s="1277"/>
      <c r="D25" s="662">
        <v>2721081</v>
      </c>
      <c r="E25" s="662">
        <v>5086702</v>
      </c>
      <c r="F25" s="951">
        <f t="shared" si="0"/>
        <v>186.93680930483143</v>
      </c>
      <c r="G25" s="916"/>
      <c r="H25" s="916"/>
      <c r="I25" s="916"/>
      <c r="J25" s="916"/>
      <c r="K25" s="916"/>
      <c r="L25" s="916"/>
      <c r="M25" s="916"/>
      <c r="N25" s="916"/>
      <c r="O25" s="916"/>
      <c r="P25" s="916"/>
      <c r="Q25" s="916"/>
    </row>
    <row r="26" spans="1:17" s="657" customFormat="1" ht="12.75">
      <c r="A26" s="666" t="s">
        <v>191</v>
      </c>
      <c r="B26" s="412" t="s">
        <v>205</v>
      </c>
      <c r="C26" s="412"/>
      <c r="D26" s="412">
        <v>2721081</v>
      </c>
      <c r="E26" s="662">
        <v>5086702</v>
      </c>
      <c r="F26" s="951">
        <f t="shared" si="0"/>
        <v>186.93680930483143</v>
      </c>
      <c r="G26" s="654"/>
      <c r="H26" s="654"/>
      <c r="I26" s="654"/>
      <c r="J26" s="654"/>
      <c r="K26" s="654"/>
      <c r="L26" s="654"/>
      <c r="M26" s="654"/>
      <c r="N26" s="654"/>
      <c r="O26" s="654"/>
      <c r="P26" s="654"/>
      <c r="Q26" s="654"/>
    </row>
    <row r="27" spans="1:17" s="657" customFormat="1" ht="12.75">
      <c r="A27" s="666" t="s">
        <v>207</v>
      </c>
      <c r="B27" s="412" t="s">
        <v>208</v>
      </c>
      <c r="C27" s="412"/>
      <c r="D27" s="412">
        <v>0</v>
      </c>
      <c r="E27" s="412">
        <v>0</v>
      </c>
      <c r="F27" s="951"/>
      <c r="G27" s="654"/>
      <c r="H27" s="654"/>
      <c r="I27" s="654"/>
      <c r="J27" s="654"/>
      <c r="K27" s="654"/>
      <c r="L27" s="654"/>
      <c r="M27" s="654"/>
      <c r="N27" s="654"/>
      <c r="O27" s="654"/>
      <c r="P27" s="654"/>
      <c r="Q27" s="654"/>
    </row>
    <row r="28" spans="1:17" s="664" customFormat="1" ht="26.25" customHeight="1">
      <c r="A28" s="665" t="s">
        <v>210</v>
      </c>
      <c r="B28" s="1272" t="s">
        <v>583</v>
      </c>
      <c r="C28" s="1273"/>
      <c r="D28" s="649">
        <f>SUM(D26:D27)</f>
        <v>2721081</v>
      </c>
      <c r="E28" s="649">
        <f>SUM(E26:E27)</f>
        <v>5086702</v>
      </c>
      <c r="F28" s="952">
        <f t="shared" si="0"/>
        <v>186.93680930483143</v>
      </c>
      <c r="G28" s="655"/>
      <c r="H28" s="655"/>
      <c r="I28" s="655"/>
      <c r="J28" s="655"/>
      <c r="K28" s="655"/>
      <c r="L28" s="655"/>
      <c r="M28" s="655"/>
      <c r="N28" s="655"/>
      <c r="O28" s="655"/>
      <c r="P28" s="655"/>
      <c r="Q28" s="655"/>
    </row>
    <row r="29" spans="1:17" s="657" customFormat="1" ht="12.75">
      <c r="A29" s="666" t="s">
        <v>191</v>
      </c>
      <c r="B29" s="412" t="s">
        <v>584</v>
      </c>
      <c r="C29" s="412"/>
      <c r="D29" s="412">
        <v>0</v>
      </c>
      <c r="E29" s="412">
        <v>0</v>
      </c>
      <c r="F29" s="951"/>
      <c r="G29" s="654"/>
      <c r="H29" s="654"/>
      <c r="I29" s="654"/>
      <c r="J29" s="654"/>
      <c r="K29" s="654"/>
      <c r="L29" s="654"/>
      <c r="M29" s="654"/>
      <c r="N29" s="654"/>
      <c r="O29" s="654"/>
      <c r="P29" s="654"/>
      <c r="Q29" s="654"/>
    </row>
    <row r="30" spans="1:17" s="657" customFormat="1" ht="12.75">
      <c r="A30" s="666" t="s">
        <v>198</v>
      </c>
      <c r="B30" s="412" t="s">
        <v>585</v>
      </c>
      <c r="C30" s="412"/>
      <c r="D30" s="412">
        <v>4784865</v>
      </c>
      <c r="E30" s="412">
        <v>6596830</v>
      </c>
      <c r="F30" s="951">
        <f t="shared" si="0"/>
        <v>137.8686755007717</v>
      </c>
    </row>
    <row r="31" spans="1:17" s="657" customFormat="1" ht="12.75">
      <c r="A31" s="666" t="s">
        <v>201</v>
      </c>
      <c r="B31" s="412" t="s">
        <v>586</v>
      </c>
      <c r="C31" s="412"/>
      <c r="D31" s="412">
        <v>542002274</v>
      </c>
      <c r="E31" s="412">
        <v>865175619</v>
      </c>
      <c r="F31" s="951">
        <f t="shared" si="0"/>
        <v>159.62582824883128</v>
      </c>
    </row>
    <row r="32" spans="1:17" s="300" customFormat="1">
      <c r="A32" s="666" t="s">
        <v>203</v>
      </c>
      <c r="B32" s="638" t="s">
        <v>587</v>
      </c>
      <c r="C32" s="639"/>
      <c r="D32" s="641">
        <v>0</v>
      </c>
      <c r="E32" s="641">
        <v>0</v>
      </c>
      <c r="F32" s="951"/>
    </row>
    <row r="33" spans="1:6" s="300" customFormat="1">
      <c r="A33" s="666" t="s">
        <v>209</v>
      </c>
      <c r="B33" s="638" t="s">
        <v>588</v>
      </c>
      <c r="C33" s="639"/>
      <c r="D33" s="641">
        <v>0</v>
      </c>
      <c r="E33" s="641">
        <v>0</v>
      </c>
      <c r="F33" s="951"/>
    </row>
    <row r="34" spans="1:6" s="664" customFormat="1" ht="12.75">
      <c r="A34" s="664" t="s">
        <v>589</v>
      </c>
      <c r="B34" s="1278" t="s">
        <v>590</v>
      </c>
      <c r="C34" s="1279"/>
      <c r="D34" s="649">
        <f>SUM(D29:D33)</f>
        <v>546787139</v>
      </c>
      <c r="E34" s="649">
        <f>SUM(E29:E33)</f>
        <v>871772449</v>
      </c>
      <c r="F34" s="952">
        <f t="shared" si="0"/>
        <v>159.43543416078776</v>
      </c>
    </row>
    <row r="35" spans="1:6">
      <c r="A35" s="650" t="s">
        <v>191</v>
      </c>
      <c r="B35" s="643" t="s">
        <v>596</v>
      </c>
      <c r="C35" s="642"/>
      <c r="D35" s="644">
        <v>13687644</v>
      </c>
      <c r="E35" s="644">
        <v>26640956</v>
      </c>
      <c r="F35" s="951">
        <f t="shared" si="0"/>
        <v>194.63507379356156</v>
      </c>
    </row>
    <row r="36" spans="1:6">
      <c r="A36" s="650" t="s">
        <v>207</v>
      </c>
      <c r="B36" s="643" t="s">
        <v>597</v>
      </c>
      <c r="C36" s="642"/>
      <c r="D36" s="644">
        <v>4062707</v>
      </c>
      <c r="E36" s="644">
        <v>73199308</v>
      </c>
      <c r="F36" s="951">
        <f t="shared" si="0"/>
        <v>1801.7373145540646</v>
      </c>
    </row>
    <row r="37" spans="1:6">
      <c r="A37" s="636" t="s">
        <v>201</v>
      </c>
      <c r="B37" s="640" t="s">
        <v>598</v>
      </c>
      <c r="C37" s="635"/>
      <c r="D37" s="645">
        <v>399745</v>
      </c>
      <c r="E37" s="645">
        <v>859331</v>
      </c>
      <c r="F37" s="951">
        <f t="shared" si="0"/>
        <v>214.96979324319253</v>
      </c>
    </row>
    <row r="38" spans="1:6">
      <c r="A38" s="637" t="s">
        <v>591</v>
      </c>
      <c r="B38" s="1280" t="s">
        <v>592</v>
      </c>
      <c r="C38" s="1281"/>
      <c r="D38" s="646">
        <f>SUM(D35:D37)</f>
        <v>18150096</v>
      </c>
      <c r="E38" s="646">
        <f>SUM(E35:E37)</f>
        <v>100699595</v>
      </c>
      <c r="F38" s="952">
        <f t="shared" si="0"/>
        <v>554.81577067140574</v>
      </c>
    </row>
    <row r="39" spans="1:6" ht="25.5" customHeight="1">
      <c r="A39" s="637" t="s">
        <v>593</v>
      </c>
      <c r="B39" s="1274" t="s">
        <v>594</v>
      </c>
      <c r="C39" s="1274"/>
      <c r="D39" s="647">
        <v>-3611806</v>
      </c>
      <c r="E39" s="647">
        <v>-1682766</v>
      </c>
      <c r="F39" s="952">
        <f t="shared" si="0"/>
        <v>46.590708360305065</v>
      </c>
    </row>
    <row r="40" spans="1:6">
      <c r="A40" s="637" t="s">
        <v>595</v>
      </c>
      <c r="B40" s="1275" t="s">
        <v>747</v>
      </c>
      <c r="C40" s="1275"/>
      <c r="D40" s="647">
        <v>0</v>
      </c>
      <c r="E40" s="647">
        <v>0</v>
      </c>
      <c r="F40" s="952"/>
    </row>
    <row r="41" spans="1:6">
      <c r="A41" s="637"/>
      <c r="B41" s="1270" t="s">
        <v>211</v>
      </c>
      <c r="C41" s="1270"/>
      <c r="D41" s="646">
        <f>SUM(D24+D28+D34+D38+D39+D40)</f>
        <v>7765913394</v>
      </c>
      <c r="E41" s="646">
        <f>SUM(E24+E28+E34+E38+E39+E40)</f>
        <v>7960106067</v>
      </c>
      <c r="F41" s="952">
        <f t="shared" si="0"/>
        <v>102.50057737123409</v>
      </c>
    </row>
    <row r="43" spans="1:6" s="913" customFormat="1">
      <c r="E43" s="917"/>
    </row>
    <row r="44" spans="1:6" s="913" customFormat="1">
      <c r="D44" s="719"/>
      <c r="E44" s="917"/>
    </row>
    <row r="45" spans="1:6" s="913" customFormat="1">
      <c r="E45" s="917"/>
    </row>
    <row r="46" spans="1:6" s="913" customFormat="1">
      <c r="E46" s="917"/>
    </row>
    <row r="47" spans="1:6" s="913" customFormat="1">
      <c r="E47" s="917"/>
    </row>
    <row r="48" spans="1:6" s="913" customFormat="1">
      <c r="E48" s="917"/>
    </row>
    <row r="49" spans="5:5" s="913" customFormat="1">
      <c r="E49" s="917"/>
    </row>
    <row r="50" spans="5:5" s="913" customFormat="1">
      <c r="E50" s="917"/>
    </row>
    <row r="51" spans="5:5" s="913" customFormat="1">
      <c r="E51" s="917"/>
    </row>
    <row r="52" spans="5:5" s="913" customFormat="1">
      <c r="E52" s="917"/>
    </row>
    <row r="53" spans="5:5" s="913" customFormat="1">
      <c r="E53" s="917"/>
    </row>
    <row r="54" spans="5:5" s="913" customFormat="1">
      <c r="E54" s="917"/>
    </row>
    <row r="55" spans="5:5" s="913" customFormat="1">
      <c r="E55" s="917"/>
    </row>
    <row r="56" spans="5:5" s="913" customFormat="1">
      <c r="E56" s="917"/>
    </row>
    <row r="57" spans="5:5" s="913" customFormat="1">
      <c r="E57" s="917"/>
    </row>
    <row r="58" spans="5:5" s="913" customFormat="1">
      <c r="E58" s="917"/>
    </row>
    <row r="59" spans="5:5" s="913" customFormat="1">
      <c r="E59" s="917"/>
    </row>
    <row r="60" spans="5:5" s="913" customFormat="1">
      <c r="E60" s="917"/>
    </row>
    <row r="61" spans="5:5" s="913" customFormat="1">
      <c r="E61" s="917"/>
    </row>
    <row r="62" spans="5:5" s="913" customFormat="1">
      <c r="E62" s="917"/>
    </row>
    <row r="63" spans="5:5" s="913" customFormat="1">
      <c r="E63" s="917"/>
    </row>
    <row r="64" spans="5:5" s="913" customFormat="1">
      <c r="E64" s="917"/>
    </row>
    <row r="65" spans="5:5" s="913" customFormat="1">
      <c r="E65" s="917"/>
    </row>
    <row r="66" spans="5:5" s="913" customFormat="1">
      <c r="E66" s="917"/>
    </row>
    <row r="67" spans="5:5" s="913" customFormat="1">
      <c r="E67" s="917"/>
    </row>
    <row r="68" spans="5:5" s="913" customFormat="1">
      <c r="E68" s="917"/>
    </row>
    <row r="69" spans="5:5" s="913" customFormat="1">
      <c r="E69" s="917"/>
    </row>
    <row r="70" spans="5:5" s="913" customFormat="1">
      <c r="E70" s="917"/>
    </row>
    <row r="71" spans="5:5" s="913" customFormat="1">
      <c r="E71" s="917"/>
    </row>
    <row r="72" spans="5:5" s="913" customFormat="1">
      <c r="E72" s="917"/>
    </row>
    <row r="73" spans="5:5" s="913" customFormat="1">
      <c r="E73" s="917"/>
    </row>
    <row r="74" spans="5:5" s="913" customFormat="1">
      <c r="E74" s="917"/>
    </row>
    <row r="75" spans="5:5" s="913" customFormat="1">
      <c r="E75" s="917"/>
    </row>
    <row r="76" spans="5:5" s="913" customFormat="1">
      <c r="E76" s="917"/>
    </row>
    <row r="77" spans="5:5" s="913" customFormat="1">
      <c r="E77" s="917"/>
    </row>
    <row r="78" spans="5:5" s="913" customFormat="1">
      <c r="E78" s="917"/>
    </row>
    <row r="79" spans="5:5" s="913" customFormat="1">
      <c r="E79" s="917"/>
    </row>
    <row r="80" spans="5:5" s="913" customFormat="1">
      <c r="E80" s="917"/>
    </row>
    <row r="81" spans="5:5" s="913" customFormat="1">
      <c r="E81" s="917"/>
    </row>
    <row r="82" spans="5:5" s="913" customFormat="1">
      <c r="E82" s="917"/>
    </row>
    <row r="83" spans="5:5" s="913" customFormat="1">
      <c r="E83" s="917"/>
    </row>
    <row r="84" spans="5:5" s="913" customFormat="1">
      <c r="E84" s="917"/>
    </row>
    <row r="85" spans="5:5" s="913" customFormat="1">
      <c r="E85" s="917"/>
    </row>
    <row r="86" spans="5:5" s="913" customFormat="1">
      <c r="E86" s="917"/>
    </row>
    <row r="87" spans="5:5" s="913" customFormat="1">
      <c r="E87" s="917"/>
    </row>
    <row r="88" spans="5:5" s="913" customFormat="1">
      <c r="E88" s="917"/>
    </row>
    <row r="89" spans="5:5" s="913" customFormat="1">
      <c r="E89" s="917"/>
    </row>
    <row r="90" spans="5:5" s="913" customFormat="1">
      <c r="E90" s="917"/>
    </row>
    <row r="91" spans="5:5" s="913" customFormat="1">
      <c r="E91" s="917"/>
    </row>
    <row r="92" spans="5:5" s="913" customFormat="1">
      <c r="E92" s="917"/>
    </row>
    <row r="93" spans="5:5" s="913" customFormat="1">
      <c r="E93" s="917"/>
    </row>
    <row r="94" spans="5:5" s="913" customFormat="1">
      <c r="E94" s="917"/>
    </row>
    <row r="95" spans="5:5" s="913" customFormat="1">
      <c r="E95" s="917"/>
    </row>
    <row r="96" spans="5:5" s="913" customFormat="1">
      <c r="E96" s="917"/>
    </row>
    <row r="97" spans="5:5" s="913" customFormat="1">
      <c r="E97" s="917"/>
    </row>
    <row r="98" spans="5:5" s="913" customFormat="1">
      <c r="E98" s="917"/>
    </row>
    <row r="99" spans="5:5" s="913" customFormat="1">
      <c r="E99" s="917"/>
    </row>
    <row r="100" spans="5:5" s="913" customFormat="1">
      <c r="E100" s="917"/>
    </row>
    <row r="101" spans="5:5" s="913" customFormat="1">
      <c r="E101" s="917"/>
    </row>
    <row r="102" spans="5:5" s="913" customFormat="1">
      <c r="E102" s="917"/>
    </row>
  </sheetData>
  <mergeCells count="14">
    <mergeCell ref="A1:E1"/>
    <mergeCell ref="B41:C41"/>
    <mergeCell ref="D3:E3"/>
    <mergeCell ref="B24:C24"/>
    <mergeCell ref="B28:C28"/>
    <mergeCell ref="B39:C39"/>
    <mergeCell ref="B40:C40"/>
    <mergeCell ref="B25:C25"/>
    <mergeCell ref="B9:C9"/>
    <mergeCell ref="B20:C20"/>
    <mergeCell ref="B22:C22"/>
    <mergeCell ref="B23:C23"/>
    <mergeCell ref="B34:C34"/>
    <mergeCell ref="B38:C38"/>
  </mergeCells>
  <printOptions horizontalCentered="1"/>
  <pageMargins left="0.78740157480314965" right="0.82677165354330717" top="1.1023622047244095" bottom="0.98425196850393704" header="0.78740157480314965" footer="0.78740157480314965"/>
  <pageSetup paperSize="9" orientation="portrait" horizontalDpi="300" verticalDpi="300" r:id="rId1"/>
  <headerFooter alignWithMargins="0">
    <oddHeader>&amp;L&amp;"Times New Roman,Félkövér dőlt"Létavértes Városi Önkormányzat&amp;R&amp;"Times New Roman,Félkövér dőlt"7.1. tájékoztató tábla a ../2024. (.....) önkormányzati rendelethez</oddHeader>
    <oddFooter>&amp;C&amp;P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F25"/>
  <sheetViews>
    <sheetView view="pageLayout" workbookViewId="0">
      <selection activeCell="G23" sqref="G23:H23"/>
    </sheetView>
  </sheetViews>
  <sheetFormatPr defaultRowHeight="12.75"/>
  <cols>
    <col min="1" max="1" width="53.6640625" style="305" customWidth="1"/>
    <col min="2" max="2" width="6.1640625" style="316" customWidth="1"/>
    <col min="3" max="3" width="18.83203125" style="316" customWidth="1"/>
    <col min="4" max="4" width="22.1640625" style="304" customWidth="1"/>
    <col min="5" max="5" width="10.1640625" style="304" customWidth="1"/>
    <col min="6" max="16384" width="9.33203125" style="304"/>
  </cols>
  <sheetData>
    <row r="1" spans="1:5" ht="32.25" customHeight="1">
      <c r="A1" s="1282" t="s">
        <v>603</v>
      </c>
      <c r="B1" s="1282"/>
      <c r="C1" s="1282"/>
      <c r="D1" s="1282"/>
    </row>
    <row r="2" spans="1:5" ht="15.75">
      <c r="A2" s="1283" t="s">
        <v>898</v>
      </c>
      <c r="B2" s="1283"/>
      <c r="C2" s="1283"/>
      <c r="D2" s="1283"/>
    </row>
    <row r="4" spans="1:5" ht="13.5" thickBot="1">
      <c r="C4" s="392"/>
      <c r="D4" s="392" t="s">
        <v>664</v>
      </c>
    </row>
    <row r="5" spans="1:5" s="306" customFormat="1" ht="37.5" customHeight="1">
      <c r="A5" s="393" t="s">
        <v>174</v>
      </c>
      <c r="B5" s="394" t="s">
        <v>170</v>
      </c>
      <c r="C5" s="669" t="s">
        <v>606</v>
      </c>
      <c r="D5" s="953" t="s">
        <v>607</v>
      </c>
      <c r="E5" s="970" t="s">
        <v>746</v>
      </c>
    </row>
    <row r="6" spans="1:5" s="309" customFormat="1" ht="13.5" thickBot="1">
      <c r="A6" s="307" t="s">
        <v>175</v>
      </c>
      <c r="B6" s="308" t="s">
        <v>176</v>
      </c>
      <c r="C6" s="668" t="s">
        <v>177</v>
      </c>
      <c r="D6" s="668" t="s">
        <v>608</v>
      </c>
      <c r="E6" s="969" t="s">
        <v>748</v>
      </c>
    </row>
    <row r="7" spans="1:5" ht="15.75" customHeight="1">
      <c r="A7" s="310" t="s">
        <v>568</v>
      </c>
      <c r="B7" s="311" t="s">
        <v>171</v>
      </c>
      <c r="C7" s="954">
        <v>5064455659</v>
      </c>
      <c r="D7" s="954">
        <v>5064455659</v>
      </c>
      <c r="E7" s="965">
        <f>D7/C7*100</f>
        <v>100</v>
      </c>
    </row>
    <row r="8" spans="1:5" ht="15.75" customHeight="1">
      <c r="A8" s="312" t="s">
        <v>569</v>
      </c>
      <c r="B8" s="313" t="s">
        <v>172</v>
      </c>
      <c r="C8" s="954">
        <v>740394542</v>
      </c>
      <c r="D8" s="954">
        <v>740394542</v>
      </c>
      <c r="E8" s="966">
        <f t="shared" ref="E8:E20" si="0">D8/C8*100</f>
        <v>100</v>
      </c>
    </row>
    <row r="9" spans="1:5" ht="15.75" customHeight="1">
      <c r="A9" s="312" t="s">
        <v>647</v>
      </c>
      <c r="B9" s="313" t="s">
        <v>173</v>
      </c>
      <c r="C9" s="955">
        <v>84406327</v>
      </c>
      <c r="D9" s="955">
        <v>84406327</v>
      </c>
      <c r="E9" s="966">
        <f t="shared" si="0"/>
        <v>100</v>
      </c>
    </row>
    <row r="10" spans="1:5" ht="15.75" customHeight="1">
      <c r="A10" s="312" t="s">
        <v>570</v>
      </c>
      <c r="B10" s="313" t="s">
        <v>33</v>
      </c>
      <c r="C10" s="955">
        <v>-2546321734</v>
      </c>
      <c r="D10" s="955">
        <v>-2702143492</v>
      </c>
      <c r="E10" s="966">
        <f t="shared" si="0"/>
        <v>106.11948427095348</v>
      </c>
    </row>
    <row r="11" spans="1:5" ht="15.75" customHeight="1">
      <c r="A11" s="312" t="s">
        <v>571</v>
      </c>
      <c r="B11" s="313" t="s">
        <v>12</v>
      </c>
      <c r="C11" s="955">
        <v>15404000</v>
      </c>
      <c r="D11" s="955">
        <v>15404000</v>
      </c>
      <c r="E11" s="1144" t="s">
        <v>741</v>
      </c>
    </row>
    <row r="12" spans="1:5" ht="15.75" customHeight="1">
      <c r="A12" s="312" t="s">
        <v>572</v>
      </c>
      <c r="B12" s="313" t="s">
        <v>13</v>
      </c>
      <c r="C12" s="955">
        <v>-155821758</v>
      </c>
      <c r="D12" s="955">
        <v>-48438728</v>
      </c>
      <c r="E12" s="966">
        <f t="shared" si="0"/>
        <v>31.08598479552515</v>
      </c>
    </row>
    <row r="13" spans="1:5" ht="15.75" customHeight="1">
      <c r="A13" s="314" t="s">
        <v>567</v>
      </c>
      <c r="B13" s="313" t="s">
        <v>34</v>
      </c>
      <c r="C13" s="956">
        <f>SUM(C7:C12)</f>
        <v>3202517036</v>
      </c>
      <c r="D13" s="956">
        <f>SUM(D7:D12)</f>
        <v>3154078308</v>
      </c>
      <c r="E13" s="966">
        <f t="shared" si="0"/>
        <v>98.487479458953914</v>
      </c>
    </row>
    <row r="14" spans="1:5" s="632" customFormat="1" ht="15.75" customHeight="1">
      <c r="A14" s="633" t="s">
        <v>573</v>
      </c>
      <c r="B14" s="313" t="s">
        <v>15</v>
      </c>
      <c r="C14" s="957">
        <v>15411894</v>
      </c>
      <c r="D14" s="957">
        <v>29151782</v>
      </c>
      <c r="E14" s="966">
        <f t="shared" si="0"/>
        <v>189.15119712087301</v>
      </c>
    </row>
    <row r="15" spans="1:5" ht="15.75" customHeight="1">
      <c r="A15" s="312" t="s">
        <v>574</v>
      </c>
      <c r="B15" s="313" t="s">
        <v>35</v>
      </c>
      <c r="C15" s="958">
        <v>46675295</v>
      </c>
      <c r="D15" s="958">
        <v>48489308</v>
      </c>
      <c r="E15" s="966">
        <f t="shared" si="0"/>
        <v>103.88645213704595</v>
      </c>
    </row>
    <row r="16" spans="1:5" ht="15.75" customHeight="1">
      <c r="A16" s="312" t="s">
        <v>575</v>
      </c>
      <c r="B16" s="313" t="s">
        <v>16</v>
      </c>
      <c r="C16" s="958">
        <v>28807498</v>
      </c>
      <c r="D16" s="958">
        <v>49093443</v>
      </c>
      <c r="E16" s="966">
        <f t="shared" si="0"/>
        <v>170.41897564307737</v>
      </c>
    </row>
    <row r="17" spans="1:6" s="634" customFormat="1" ht="15.75" customHeight="1">
      <c r="A17" s="631" t="s">
        <v>610</v>
      </c>
      <c r="B17" s="313" t="s">
        <v>17</v>
      </c>
      <c r="C17" s="1206">
        <f>SUM(C14:C16)</f>
        <v>90894687</v>
      </c>
      <c r="D17" s="1207">
        <f>SUM(D14:D16)</f>
        <v>126734533</v>
      </c>
      <c r="E17" s="966">
        <f t="shared" si="0"/>
        <v>139.43007801985169</v>
      </c>
    </row>
    <row r="18" spans="1:6" s="634" customFormat="1" ht="15.75" customHeight="1">
      <c r="A18" s="631" t="s">
        <v>749</v>
      </c>
      <c r="B18" s="313" t="s">
        <v>18</v>
      </c>
      <c r="C18" s="959">
        <v>0</v>
      </c>
      <c r="D18" s="959">
        <v>0</v>
      </c>
      <c r="E18" s="971" t="s">
        <v>741</v>
      </c>
    </row>
    <row r="19" spans="1:6" s="634" customFormat="1" ht="15.75" customHeight="1" thickBot="1">
      <c r="A19" s="963" t="s">
        <v>609</v>
      </c>
      <c r="B19" s="718" t="s">
        <v>19</v>
      </c>
      <c r="C19" s="964">
        <v>4472501671</v>
      </c>
      <c r="D19" s="964">
        <v>4679293226</v>
      </c>
      <c r="E19" s="967">
        <f t="shared" si="0"/>
        <v>104.62362163754683</v>
      </c>
    </row>
    <row r="20" spans="1:6" ht="15.75" customHeight="1" thickBot="1">
      <c r="A20" s="960" t="s">
        <v>750</v>
      </c>
      <c r="B20" s="961" t="s">
        <v>20</v>
      </c>
      <c r="C20" s="962">
        <f>SUM(C13+C17+C18+C19)</f>
        <v>7765913394</v>
      </c>
      <c r="D20" s="962">
        <f>SUM(D13+D17+D18+D19)</f>
        <v>7960106067</v>
      </c>
      <c r="E20" s="968">
        <f t="shared" si="0"/>
        <v>102.50057737123409</v>
      </c>
    </row>
    <row r="21" spans="1:6" ht="15.75">
      <c r="A21" s="299"/>
      <c r="B21" s="300"/>
      <c r="C21" s="300"/>
      <c r="D21" s="301"/>
      <c r="E21" s="301"/>
      <c r="F21" s="301"/>
    </row>
    <row r="22" spans="1:6" ht="15.75">
      <c r="A22" s="299"/>
      <c r="B22" s="300"/>
      <c r="C22" s="300"/>
      <c r="D22" s="301"/>
      <c r="E22" s="301"/>
      <c r="F22" s="301"/>
    </row>
    <row r="23" spans="1:6" ht="15.75">
      <c r="A23" s="300"/>
      <c r="B23" s="300"/>
      <c r="C23" s="300"/>
      <c r="D23" s="301"/>
      <c r="E23" s="301"/>
      <c r="F23" s="301"/>
    </row>
    <row r="24" spans="1:6" ht="15.75">
      <c r="A24" s="391"/>
      <c r="B24" s="391"/>
      <c r="C24" s="391"/>
      <c r="D24" s="391"/>
      <c r="E24" s="315"/>
      <c r="F24" s="315"/>
    </row>
    <row r="25" spans="1:6" ht="15.75">
      <c r="A25" s="391"/>
      <c r="B25" s="391"/>
      <c r="C25" s="391"/>
      <c r="D25" s="391"/>
      <c r="E25" s="315"/>
      <c r="F25" s="315"/>
    </row>
  </sheetData>
  <mergeCells count="2">
    <mergeCell ref="A1:D1"/>
    <mergeCell ref="A2:D2"/>
  </mergeCells>
  <printOptions horizontalCentered="1"/>
  <pageMargins left="0.78740157480314965" right="0.78740157480314965" top="1.2598425196850394" bottom="0.98425196850393704" header="0.78740157480314965" footer="0.78740157480314965"/>
  <pageSetup paperSize="9" scale="87" orientation="landscape" verticalDpi="300" r:id="rId1"/>
  <headerFooter alignWithMargins="0">
    <oddHeader>&amp;L&amp;"Times New Roman,Félkövér dőlt"Létavértes Városi Önkormányzat&amp;R&amp;"Times New Roman CE,Félkövér dőlt"7.2. tájékoztató tábla a ../2024. (.....)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8" sqref="A18"/>
    </sheetView>
  </sheetViews>
  <sheetFormatPr defaultColWidth="12" defaultRowHeight="15.75"/>
  <cols>
    <col min="1" max="1" width="49.6640625" style="298" customWidth="1"/>
    <col min="2" max="2" width="6.83203125" style="298" customWidth="1"/>
    <col min="3" max="3" width="17.1640625" style="298" customWidth="1"/>
    <col min="4" max="4" width="19.1640625" style="298" customWidth="1"/>
    <col min="5" max="16384" width="12" style="298"/>
  </cols>
  <sheetData>
    <row r="1" spans="1:5" ht="48" customHeight="1">
      <c r="A1" s="1269" t="s">
        <v>962</v>
      </c>
      <c r="B1" s="1269"/>
      <c r="C1" s="1269"/>
      <c r="D1" s="389"/>
    </row>
    <row r="2" spans="1:5" ht="16.5" thickBot="1">
      <c r="D2" s="972" t="s">
        <v>622</v>
      </c>
    </row>
    <row r="3" spans="1:5" ht="43.5" customHeight="1" thickBot="1">
      <c r="A3" s="317" t="s">
        <v>41</v>
      </c>
      <c r="B3" s="318" t="s">
        <v>170</v>
      </c>
      <c r="C3" s="973" t="s">
        <v>751</v>
      </c>
      <c r="D3" s="979" t="s">
        <v>752</v>
      </c>
      <c r="E3" s="990" t="s">
        <v>746</v>
      </c>
    </row>
    <row r="4" spans="1:5" ht="15.75" customHeight="1">
      <c r="A4" s="974" t="s">
        <v>753</v>
      </c>
      <c r="B4" s="975" t="s">
        <v>761</v>
      </c>
      <c r="C4" s="980">
        <v>1002935554</v>
      </c>
      <c r="D4" s="980">
        <v>1026897591</v>
      </c>
      <c r="E4" s="989">
        <f>D4/C4*100</f>
        <v>102.3891901034351</v>
      </c>
    </row>
    <row r="5" spans="1:5" ht="31.5">
      <c r="A5" s="982" t="s">
        <v>754</v>
      </c>
      <c r="B5" s="977" t="s">
        <v>762</v>
      </c>
      <c r="C5" s="981">
        <v>22472396</v>
      </c>
      <c r="D5" s="981">
        <v>25131554</v>
      </c>
      <c r="E5" s="983">
        <f>D5/C5*100</f>
        <v>111.83299724693352</v>
      </c>
    </row>
    <row r="6" spans="1:5" ht="15.75" customHeight="1">
      <c r="A6" s="976" t="s">
        <v>755</v>
      </c>
      <c r="B6" s="977" t="s">
        <v>763</v>
      </c>
      <c r="C6" s="981">
        <v>0</v>
      </c>
      <c r="D6" s="981">
        <v>0</v>
      </c>
      <c r="E6" s="984" t="s">
        <v>741</v>
      </c>
    </row>
    <row r="7" spans="1:5" ht="31.5" customHeight="1">
      <c r="A7" s="982" t="s">
        <v>756</v>
      </c>
      <c r="B7" s="977" t="s">
        <v>764</v>
      </c>
      <c r="C7" s="981">
        <v>743017872</v>
      </c>
      <c r="D7" s="981">
        <v>743017872</v>
      </c>
      <c r="E7" s="983">
        <f>D7/C7*100</f>
        <v>100</v>
      </c>
    </row>
    <row r="8" spans="1:5" ht="31.5">
      <c r="A8" s="982" t="s">
        <v>757</v>
      </c>
      <c r="B8" s="977" t="s">
        <v>765</v>
      </c>
      <c r="C8" s="981">
        <v>0</v>
      </c>
      <c r="D8" s="981">
        <v>0</v>
      </c>
      <c r="E8" s="984" t="s">
        <v>741</v>
      </c>
    </row>
    <row r="9" spans="1:5" ht="15.75" customHeight="1">
      <c r="A9" s="976" t="s">
        <v>758</v>
      </c>
      <c r="B9" s="977" t="s">
        <v>766</v>
      </c>
      <c r="C9" s="981">
        <v>8735146</v>
      </c>
      <c r="D9" s="981">
        <v>-8735146</v>
      </c>
      <c r="E9" s="1043">
        <f>D9/C9*100</f>
        <v>-100</v>
      </c>
    </row>
    <row r="10" spans="1:5" ht="15.75" customHeight="1">
      <c r="A10" s="978" t="s">
        <v>759</v>
      </c>
      <c r="B10" s="977" t="s">
        <v>767</v>
      </c>
      <c r="C10" s="981">
        <v>419354</v>
      </c>
      <c r="D10" s="981">
        <v>419354</v>
      </c>
      <c r="E10" s="1043">
        <f>D10/C10*100</f>
        <v>100</v>
      </c>
    </row>
    <row r="11" spans="1:5" ht="15.75" customHeight="1" thickBot="1">
      <c r="A11" s="985" t="s">
        <v>760</v>
      </c>
      <c r="B11" s="986" t="s">
        <v>768</v>
      </c>
      <c r="C11" s="987">
        <v>0</v>
      </c>
      <c r="D11" s="987">
        <v>0</v>
      </c>
      <c r="E11" s="988" t="s">
        <v>741</v>
      </c>
    </row>
    <row r="13" spans="1:5">
      <c r="A13" s="299"/>
      <c r="B13" s="300"/>
      <c r="C13" s="395"/>
      <c r="D13" s="395"/>
    </row>
    <row r="14" spans="1:5">
      <c r="A14" s="299"/>
      <c r="B14" s="300"/>
      <c r="C14" s="302"/>
      <c r="D14" s="302"/>
    </row>
    <row r="15" spans="1:5">
      <c r="A15" s="300"/>
      <c r="B15" s="300"/>
      <c r="C15" s="395"/>
      <c r="D15" s="395"/>
    </row>
    <row r="16" spans="1:5">
      <c r="A16" s="315"/>
      <c r="B16" s="315"/>
    </row>
    <row r="17" spans="1:3">
      <c r="A17" s="315"/>
      <c r="B17" s="315"/>
      <c r="C17" s="315"/>
    </row>
  </sheetData>
  <mergeCells count="1">
    <mergeCell ref="A1:C1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landscape" r:id="rId1"/>
  <headerFooter alignWithMargins="0">
    <oddHeader>&amp;L&amp;"Times New Roman,Félkövér dőlt"Létavértes Városi Önkormányzat&amp;R&amp;"Times New Roman,Félkövér dőlt"7.3. tájékoztató tábla a ../2024 (.....)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G26"/>
  <sheetViews>
    <sheetView view="pageLayout" workbookViewId="0">
      <selection activeCell="G21" sqref="G21"/>
    </sheetView>
  </sheetViews>
  <sheetFormatPr defaultRowHeight="12.75"/>
  <cols>
    <col min="1" max="1" width="5.5" style="27" customWidth="1"/>
    <col min="2" max="2" width="31.33203125" style="27" customWidth="1"/>
    <col min="3" max="3" width="12.33203125" style="27" customWidth="1"/>
    <col min="4" max="4" width="11.5" style="27" customWidth="1"/>
    <col min="5" max="5" width="11.33203125" style="27" customWidth="1"/>
    <col min="6" max="6" width="11" style="27" customWidth="1"/>
    <col min="7" max="7" width="14.33203125" style="27" customWidth="1"/>
    <col min="8" max="16384" width="9.33203125" style="27"/>
  </cols>
  <sheetData>
    <row r="1" spans="1:7" ht="43.5" customHeight="1">
      <c r="A1" s="1284" t="s">
        <v>551</v>
      </c>
      <c r="B1" s="1284"/>
      <c r="C1" s="1284"/>
      <c r="D1" s="1284"/>
      <c r="E1" s="1284"/>
      <c r="F1" s="1284"/>
      <c r="G1" s="1284"/>
    </row>
    <row r="2" spans="1:7">
      <c r="C2" s="27" t="s">
        <v>959</v>
      </c>
    </row>
    <row r="3" spans="1:7" s="602" customFormat="1" ht="27" customHeight="1">
      <c r="A3" s="600" t="s">
        <v>552</v>
      </c>
      <c r="B3" s="601"/>
      <c r="C3" s="1285" t="s">
        <v>185</v>
      </c>
      <c r="D3" s="1285"/>
      <c r="E3" s="1285"/>
      <c r="F3" s="1285"/>
      <c r="G3" s="1285"/>
    </row>
    <row r="4" spans="1:7" s="602" customFormat="1" ht="15.75">
      <c r="A4" s="601"/>
      <c r="B4" s="601"/>
      <c r="C4" s="601"/>
      <c r="D4" s="601"/>
      <c r="E4" s="601"/>
      <c r="F4" s="601"/>
      <c r="G4" s="601"/>
    </row>
    <row r="5" spans="1:7" s="602" customFormat="1" ht="24.75" customHeight="1">
      <c r="A5" s="600" t="s">
        <v>553</v>
      </c>
      <c r="B5" s="601"/>
      <c r="C5" s="1286" t="s">
        <v>554</v>
      </c>
      <c r="D5" s="1286"/>
      <c r="E5" s="1286"/>
      <c r="F5" s="1286"/>
      <c r="G5" s="601"/>
    </row>
    <row r="6" spans="1:7" s="48" customFormat="1">
      <c r="A6" s="603"/>
      <c r="B6" s="603"/>
      <c r="C6" s="603"/>
      <c r="D6" s="603"/>
      <c r="E6" s="603"/>
      <c r="F6" s="603"/>
      <c r="G6" s="603"/>
    </row>
    <row r="7" spans="1:7" s="607" customFormat="1" ht="15" customHeight="1">
      <c r="A7" s="604" t="s">
        <v>967</v>
      </c>
      <c r="B7" s="605"/>
      <c r="C7" s="605"/>
      <c r="D7" s="606"/>
      <c r="E7" s="606"/>
      <c r="F7" s="606"/>
      <c r="G7" s="606"/>
    </row>
    <row r="8" spans="1:7" s="607" customFormat="1" ht="15" customHeight="1">
      <c r="A8" s="604" t="s">
        <v>611</v>
      </c>
      <c r="B8" s="606"/>
      <c r="C8" s="606"/>
      <c r="D8" s="606"/>
      <c r="E8" s="606"/>
      <c r="F8" s="606"/>
      <c r="G8" s="606" t="s">
        <v>668</v>
      </c>
    </row>
    <row r="9" spans="1:7" s="34" customFormat="1" ht="42" customHeight="1">
      <c r="A9" s="608" t="s">
        <v>126</v>
      </c>
      <c r="B9" s="609" t="s">
        <v>556</v>
      </c>
      <c r="C9" s="609" t="s">
        <v>557</v>
      </c>
      <c r="D9" s="609" t="s">
        <v>558</v>
      </c>
      <c r="E9" s="609" t="s">
        <v>559</v>
      </c>
      <c r="F9" s="609" t="s">
        <v>560</v>
      </c>
      <c r="G9" s="610" t="s">
        <v>117</v>
      </c>
    </row>
    <row r="10" spans="1:7" ht="24" customHeight="1">
      <c r="A10" s="611" t="s">
        <v>8</v>
      </c>
      <c r="B10" s="612" t="s">
        <v>561</v>
      </c>
      <c r="C10" s="613"/>
      <c r="D10" s="613"/>
      <c r="E10" s="613"/>
      <c r="F10" s="613"/>
      <c r="G10" s="614">
        <f t="shared" ref="G10:G16" si="0">SUM(C10:F10)</f>
        <v>0</v>
      </c>
    </row>
    <row r="11" spans="1:7" ht="24" customHeight="1">
      <c r="A11" s="615" t="s">
        <v>9</v>
      </c>
      <c r="B11" s="616" t="s">
        <v>145</v>
      </c>
      <c r="C11" s="617"/>
      <c r="D11" s="617"/>
      <c r="E11" s="617"/>
      <c r="F11" s="617">
        <v>5815632</v>
      </c>
      <c r="G11" s="618">
        <f t="shared" si="0"/>
        <v>5815632</v>
      </c>
    </row>
    <row r="12" spans="1:7" ht="24" customHeight="1">
      <c r="A12" s="615" t="s">
        <v>10</v>
      </c>
      <c r="B12" s="616" t="s">
        <v>146</v>
      </c>
      <c r="C12" s="617"/>
      <c r="D12" s="617"/>
      <c r="E12" s="617"/>
      <c r="F12" s="617"/>
      <c r="G12" s="618">
        <f t="shared" si="0"/>
        <v>0</v>
      </c>
    </row>
    <row r="13" spans="1:7" ht="24" customHeight="1">
      <c r="A13" s="615" t="s">
        <v>33</v>
      </c>
      <c r="B13" s="616" t="s">
        <v>147</v>
      </c>
      <c r="C13" s="617"/>
      <c r="D13" s="617"/>
      <c r="E13" s="617"/>
      <c r="F13" s="617"/>
      <c r="G13" s="618">
        <f t="shared" si="0"/>
        <v>0</v>
      </c>
    </row>
    <row r="14" spans="1:7" ht="24" customHeight="1">
      <c r="A14" s="615" t="s">
        <v>12</v>
      </c>
      <c r="B14" s="616" t="s">
        <v>148</v>
      </c>
      <c r="C14" s="617"/>
      <c r="D14" s="617"/>
      <c r="E14" s="617"/>
      <c r="F14" s="617"/>
      <c r="G14" s="618">
        <f t="shared" si="0"/>
        <v>0</v>
      </c>
    </row>
    <row r="15" spans="1:7" ht="24" customHeight="1">
      <c r="A15" s="619" t="s">
        <v>13</v>
      </c>
      <c r="B15" s="620" t="s">
        <v>562</v>
      </c>
      <c r="C15" s="621">
        <v>12289494</v>
      </c>
      <c r="D15" s="621"/>
      <c r="E15" s="621"/>
      <c r="F15" s="621">
        <v>19297312</v>
      </c>
      <c r="G15" s="622">
        <f t="shared" si="0"/>
        <v>31586806</v>
      </c>
    </row>
    <row r="16" spans="1:7" s="49" customFormat="1" ht="24" customHeight="1">
      <c r="A16" s="623" t="s">
        <v>34</v>
      </c>
      <c r="B16" s="624" t="s">
        <v>117</v>
      </c>
      <c r="C16" s="625">
        <f>SUM(C10:C15)</f>
        <v>12289494</v>
      </c>
      <c r="D16" s="625">
        <f>SUM(D10:D15)</f>
        <v>0</v>
      </c>
      <c r="E16" s="625">
        <f>SUM(E10:E15)</f>
        <v>0</v>
      </c>
      <c r="F16" s="625">
        <f>SUM(F10:F15)</f>
        <v>25112944</v>
      </c>
      <c r="G16" s="626">
        <f t="shared" si="0"/>
        <v>37402438</v>
      </c>
    </row>
    <row r="17" spans="1:7" s="48" customFormat="1">
      <c r="A17" s="603"/>
      <c r="B17" s="603"/>
      <c r="C17" s="603"/>
      <c r="D17" s="603"/>
      <c r="E17" s="603"/>
      <c r="F17" s="603"/>
      <c r="G17" s="603"/>
    </row>
    <row r="18" spans="1:7" s="48" customFormat="1">
      <c r="A18" s="603"/>
      <c r="B18" s="603"/>
      <c r="C18" s="603"/>
      <c r="D18" s="603"/>
      <c r="E18" s="603"/>
      <c r="F18" s="603"/>
      <c r="G18" s="603"/>
    </row>
    <row r="19" spans="1:7" s="48" customFormat="1">
      <c r="A19" s="603"/>
      <c r="B19" s="603"/>
      <c r="C19" s="603"/>
      <c r="D19" s="603"/>
      <c r="E19" s="603"/>
      <c r="F19" s="603"/>
      <c r="G19" s="603"/>
    </row>
    <row r="20" spans="1:7" s="48" customFormat="1" ht="15.75">
      <c r="A20" s="602" t="s">
        <v>960</v>
      </c>
      <c r="B20" s="603"/>
      <c r="C20" s="603"/>
      <c r="D20" s="603"/>
      <c r="E20" s="603"/>
      <c r="F20" s="603"/>
      <c r="G20" s="603"/>
    </row>
    <row r="21" spans="1:7" s="48" customFormat="1">
      <c r="A21" s="603"/>
      <c r="B21" s="603"/>
      <c r="C21" s="603"/>
      <c r="D21" s="603"/>
      <c r="E21" s="603"/>
      <c r="F21" s="603"/>
      <c r="G21" s="603"/>
    </row>
    <row r="22" spans="1:7">
      <c r="A22" s="603"/>
      <c r="B22" s="603"/>
      <c r="C22" s="603"/>
      <c r="D22" s="603"/>
      <c r="E22" s="603"/>
      <c r="F22" s="603"/>
      <c r="G22" s="603"/>
    </row>
    <row r="23" spans="1:7">
      <c r="A23" s="603"/>
      <c r="B23" s="603"/>
      <c r="C23" s="48"/>
      <c r="D23" s="48"/>
      <c r="E23" s="48"/>
      <c r="F23" s="48"/>
      <c r="G23" s="603"/>
    </row>
    <row r="24" spans="1:7" ht="13.5">
      <c r="A24" s="603"/>
      <c r="B24" s="603"/>
      <c r="C24" s="627"/>
      <c r="D24" s="628" t="s">
        <v>563</v>
      </c>
      <c r="E24" s="628"/>
      <c r="F24" s="627"/>
      <c r="G24" s="603"/>
    </row>
    <row r="25" spans="1:7" ht="13.5">
      <c r="C25" s="629"/>
      <c r="D25" s="630"/>
      <c r="E25" s="630"/>
      <c r="F25" s="629"/>
    </row>
    <row r="26" spans="1:7" ht="13.5">
      <c r="C26" s="629"/>
      <c r="D26" s="630"/>
      <c r="E26" s="630"/>
      <c r="F26" s="629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&amp;R8. tájékoztató tábla a .../2024 (.....) sz.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32"/>
  <sheetViews>
    <sheetView view="pageLayout" topLeftCell="B2" zoomScaleNormal="85" workbookViewId="0">
      <selection activeCell="F36" sqref="F36"/>
    </sheetView>
  </sheetViews>
  <sheetFormatPr defaultRowHeight="12.75"/>
  <cols>
    <col min="1" max="1" width="6.83203125" style="30" customWidth="1"/>
    <col min="2" max="2" width="48.5" style="50" customWidth="1"/>
    <col min="3" max="3" width="16.6640625" style="30" customWidth="1"/>
    <col min="4" max="4" width="16.5" style="30" customWidth="1"/>
    <col min="5" max="5" width="16.33203125" style="30" customWidth="1"/>
    <col min="6" max="6" width="49.33203125" style="30" customWidth="1"/>
    <col min="7" max="9" width="16.33203125" style="30" customWidth="1"/>
    <col min="10" max="10" width="4.83203125" style="30" customWidth="1"/>
    <col min="11" max="16384" width="9.33203125" style="30"/>
  </cols>
  <sheetData>
    <row r="1" spans="1:10" ht="39.75" customHeight="1">
      <c r="B1" s="101" t="s">
        <v>38</v>
      </c>
      <c r="C1" s="102"/>
      <c r="D1" s="102"/>
      <c r="E1" s="102"/>
      <c r="F1" s="102"/>
      <c r="G1" s="102"/>
      <c r="H1" s="102"/>
      <c r="I1" s="102"/>
      <c r="J1" s="1217" t="s">
        <v>873</v>
      </c>
    </row>
    <row r="2" spans="1:10" ht="14.25" thickBot="1">
      <c r="G2" s="103"/>
      <c r="H2" s="103"/>
      <c r="I2" s="103" t="s">
        <v>656</v>
      </c>
      <c r="J2" s="1217"/>
    </row>
    <row r="3" spans="1:10" ht="18" customHeight="1" thickBot="1">
      <c r="A3" s="348" t="s">
        <v>3</v>
      </c>
      <c r="B3" s="104" t="s">
        <v>39</v>
      </c>
      <c r="C3" s="105"/>
      <c r="D3" s="105"/>
      <c r="E3" s="105"/>
      <c r="F3" s="104" t="s">
        <v>40</v>
      </c>
      <c r="G3" s="106"/>
      <c r="H3" s="106"/>
      <c r="I3" s="106"/>
      <c r="J3" s="1217"/>
    </row>
    <row r="4" spans="1:10" s="107" customFormat="1" ht="43.5" customHeight="1" thickBot="1">
      <c r="A4" s="349"/>
      <c r="B4" s="51" t="s">
        <v>41</v>
      </c>
      <c r="C4" s="153" t="s">
        <v>870</v>
      </c>
      <c r="D4" s="154" t="s">
        <v>871</v>
      </c>
      <c r="E4" s="153" t="s">
        <v>872</v>
      </c>
      <c r="F4" s="51" t="s">
        <v>41</v>
      </c>
      <c r="G4" s="153" t="s">
        <v>870</v>
      </c>
      <c r="H4" s="154" t="s">
        <v>871</v>
      </c>
      <c r="I4" s="261" t="s">
        <v>872</v>
      </c>
      <c r="J4" s="1217"/>
    </row>
    <row r="5" spans="1:10" s="112" customFormat="1" ht="12" customHeight="1" thickBot="1">
      <c r="A5" s="108">
        <v>1</v>
      </c>
      <c r="B5" s="109">
        <v>2</v>
      </c>
      <c r="C5" s="110">
        <v>3</v>
      </c>
      <c r="D5" s="110">
        <v>4</v>
      </c>
      <c r="E5" s="110">
        <v>5</v>
      </c>
      <c r="F5" s="109">
        <v>6</v>
      </c>
      <c r="G5" s="110">
        <v>7</v>
      </c>
      <c r="H5" s="110">
        <v>8</v>
      </c>
      <c r="I5" s="111">
        <v>9</v>
      </c>
      <c r="J5" s="1217"/>
    </row>
    <row r="6" spans="1:10" ht="12.95" customHeight="1">
      <c r="A6" s="113" t="s">
        <v>8</v>
      </c>
      <c r="B6" s="114" t="s">
        <v>420</v>
      </c>
      <c r="C6" s="534">
        <v>817600022</v>
      </c>
      <c r="D6" s="534">
        <v>933704121</v>
      </c>
      <c r="E6" s="534">
        <v>933703586</v>
      </c>
      <c r="F6" s="114" t="s">
        <v>43</v>
      </c>
      <c r="G6" s="90">
        <v>823346088</v>
      </c>
      <c r="H6" s="90">
        <v>870534872</v>
      </c>
      <c r="I6" s="96">
        <v>841621853</v>
      </c>
      <c r="J6" s="1217"/>
    </row>
    <row r="7" spans="1:10" ht="12.95" customHeight="1">
      <c r="A7" s="115" t="s">
        <v>9</v>
      </c>
      <c r="B7" s="116" t="s">
        <v>421</v>
      </c>
      <c r="C7" s="441">
        <v>181969178</v>
      </c>
      <c r="D7" s="441">
        <v>184071721</v>
      </c>
      <c r="E7" s="504">
        <v>156883804</v>
      </c>
      <c r="F7" s="116" t="s">
        <v>25</v>
      </c>
      <c r="G7" s="203">
        <v>122870926</v>
      </c>
      <c r="H7" s="203">
        <v>126951324</v>
      </c>
      <c r="I7" s="81">
        <v>117787273</v>
      </c>
      <c r="J7" s="1217"/>
    </row>
    <row r="8" spans="1:10" ht="12.95" customHeight="1">
      <c r="A8" s="115" t="s">
        <v>10</v>
      </c>
      <c r="B8" s="116" t="s">
        <v>42</v>
      </c>
      <c r="C8" s="441">
        <v>164800000</v>
      </c>
      <c r="D8" s="441">
        <v>164800000</v>
      </c>
      <c r="E8" s="504">
        <v>178046686</v>
      </c>
      <c r="F8" s="116" t="s">
        <v>44</v>
      </c>
      <c r="G8" s="206">
        <v>524683660</v>
      </c>
      <c r="H8" s="206">
        <v>575038428</v>
      </c>
      <c r="I8" s="83">
        <v>401349738</v>
      </c>
      <c r="J8" s="1217"/>
    </row>
    <row r="9" spans="1:10" ht="12.95" customHeight="1">
      <c r="A9" s="526" t="s">
        <v>33</v>
      </c>
      <c r="B9" s="528" t="s">
        <v>427</v>
      </c>
      <c r="C9" s="469">
        <v>154000000</v>
      </c>
      <c r="D9" s="469">
        <v>154000000</v>
      </c>
      <c r="E9" s="740">
        <v>170941167</v>
      </c>
      <c r="F9" s="116" t="s">
        <v>27</v>
      </c>
      <c r="G9" s="206">
        <v>65519143</v>
      </c>
      <c r="H9" s="206">
        <v>65519143</v>
      </c>
      <c r="I9" s="83">
        <v>64588296</v>
      </c>
      <c r="J9" s="1217"/>
    </row>
    <row r="10" spans="1:10" ht="12.95" customHeight="1">
      <c r="A10" s="526" t="s">
        <v>12</v>
      </c>
      <c r="B10" s="116" t="s">
        <v>422</v>
      </c>
      <c r="C10" s="441">
        <v>197401704</v>
      </c>
      <c r="D10" s="441">
        <v>200421760</v>
      </c>
      <c r="E10" s="733">
        <v>181443788</v>
      </c>
      <c r="F10" s="116" t="s">
        <v>28</v>
      </c>
      <c r="G10" s="91">
        <f>SUM(G11:G15)</f>
        <v>24332087</v>
      </c>
      <c r="H10" s="91">
        <f>SUM(H11:H15)</f>
        <v>39050544</v>
      </c>
      <c r="I10" s="97">
        <f>SUM(I11:I15)</f>
        <v>25024481</v>
      </c>
      <c r="J10" s="1217"/>
    </row>
    <row r="11" spans="1:10" ht="12.95" customHeight="1">
      <c r="A11" s="115" t="s">
        <v>13</v>
      </c>
      <c r="B11" s="116" t="s">
        <v>423</v>
      </c>
      <c r="C11" s="92">
        <v>0</v>
      </c>
      <c r="D11" s="92"/>
      <c r="E11" s="92">
        <v>40000</v>
      </c>
      <c r="F11" s="700" t="s">
        <v>625</v>
      </c>
      <c r="G11" s="406">
        <v>3660087</v>
      </c>
      <c r="H11" s="406">
        <v>18334488</v>
      </c>
      <c r="I11" s="407">
        <v>12518856</v>
      </c>
      <c r="J11" s="1217"/>
    </row>
    <row r="12" spans="1:10" ht="12.95" customHeight="1">
      <c r="A12" s="115" t="s">
        <v>34</v>
      </c>
      <c r="B12" s="117" t="s">
        <v>428</v>
      </c>
      <c r="C12" s="91"/>
      <c r="D12" s="91"/>
      <c r="E12" s="92"/>
      <c r="F12" s="528" t="s">
        <v>714</v>
      </c>
      <c r="G12" s="824">
        <v>2722000</v>
      </c>
      <c r="H12" s="406">
        <v>3508168</v>
      </c>
      <c r="I12" s="407">
        <v>3041168</v>
      </c>
      <c r="J12" s="1217"/>
    </row>
    <row r="13" spans="1:10" ht="12.95" customHeight="1">
      <c r="A13" s="115" t="s">
        <v>15</v>
      </c>
      <c r="B13" s="116"/>
      <c r="C13" s="91"/>
      <c r="D13" s="91"/>
      <c r="E13" s="92"/>
      <c r="F13" s="907" t="s">
        <v>713</v>
      </c>
      <c r="G13" s="908"/>
      <c r="H13" s="406"/>
      <c r="I13" s="407"/>
      <c r="J13" s="1217"/>
    </row>
    <row r="14" spans="1:10" ht="12.95" customHeight="1">
      <c r="A14" s="115" t="s">
        <v>35</v>
      </c>
      <c r="B14" s="118"/>
      <c r="C14" s="92"/>
      <c r="D14" s="92"/>
      <c r="E14" s="92"/>
      <c r="F14" s="529" t="s">
        <v>429</v>
      </c>
      <c r="G14" s="406">
        <v>7950000</v>
      </c>
      <c r="H14" s="406">
        <v>9466000</v>
      </c>
      <c r="I14" s="407">
        <v>9464457</v>
      </c>
      <c r="J14" s="1217"/>
    </row>
    <row r="15" spans="1:10" ht="12.95" customHeight="1">
      <c r="A15" s="115" t="s">
        <v>16</v>
      </c>
      <c r="B15" s="26"/>
      <c r="C15" s="91"/>
      <c r="D15" s="91"/>
      <c r="E15" s="92"/>
      <c r="F15" s="529" t="s">
        <v>430</v>
      </c>
      <c r="G15" s="406">
        <v>10000000</v>
      </c>
      <c r="H15" s="406">
        <v>7741888</v>
      </c>
      <c r="I15" s="97"/>
      <c r="J15" s="1217"/>
    </row>
    <row r="16" spans="1:10" ht="12.95" customHeight="1">
      <c r="A16" s="115" t="s">
        <v>17</v>
      </c>
      <c r="B16" s="26"/>
      <c r="C16" s="91"/>
      <c r="D16" s="91"/>
      <c r="E16" s="91"/>
      <c r="F16" s="26"/>
      <c r="G16" s="91"/>
      <c r="H16" s="91"/>
      <c r="I16" s="97"/>
      <c r="J16" s="1217"/>
    </row>
    <row r="17" spans="1:10" ht="12.95" customHeight="1" thickBot="1">
      <c r="A17" s="115" t="s">
        <v>18</v>
      </c>
      <c r="B17" s="31"/>
      <c r="C17" s="93"/>
      <c r="D17" s="93"/>
      <c r="E17" s="93"/>
      <c r="F17" s="26"/>
      <c r="G17" s="93"/>
      <c r="H17" s="93"/>
      <c r="I17" s="98"/>
      <c r="J17" s="1217"/>
    </row>
    <row r="18" spans="1:10" ht="15.95" customHeight="1" thickBot="1">
      <c r="A18" s="119" t="s">
        <v>19</v>
      </c>
      <c r="B18" s="46" t="s">
        <v>45</v>
      </c>
      <c r="C18" s="94">
        <f>SUM(C6:C13)-C9</f>
        <v>1361770904</v>
      </c>
      <c r="D18" s="94">
        <f>SUM(D6:D13)-D9</f>
        <v>1482997602</v>
      </c>
      <c r="E18" s="94">
        <f>SUM(E6:E13)-E9</f>
        <v>1450117864</v>
      </c>
      <c r="F18" s="46" t="s">
        <v>46</v>
      </c>
      <c r="G18" s="94">
        <f>SUM(G6:G10)</f>
        <v>1560751904</v>
      </c>
      <c r="H18" s="94">
        <f>SUM(H6:H10)</f>
        <v>1677094311</v>
      </c>
      <c r="I18" s="99">
        <f>SUM(I6:I10)</f>
        <v>1450371641</v>
      </c>
      <c r="J18" s="1217"/>
    </row>
    <row r="19" spans="1:10" ht="12.95" customHeight="1">
      <c r="A19" s="120" t="s">
        <v>20</v>
      </c>
      <c r="B19" s="132" t="s">
        <v>436</v>
      </c>
      <c r="C19" s="1123">
        <f>SUM(C20:C21)</f>
        <v>168748594</v>
      </c>
      <c r="D19" s="1123">
        <f>SUM(D20:D21)</f>
        <v>168909245</v>
      </c>
      <c r="E19" s="1123">
        <f>SUM(E20:E21)</f>
        <v>168909245</v>
      </c>
      <c r="F19" s="122" t="s">
        <v>431</v>
      </c>
      <c r="G19" s="95"/>
      <c r="H19" s="95"/>
      <c r="I19" s="100"/>
      <c r="J19" s="1217"/>
    </row>
    <row r="20" spans="1:10" ht="12.95" customHeight="1">
      <c r="A20" s="123" t="s">
        <v>47</v>
      </c>
      <c r="B20" s="122" t="s">
        <v>73</v>
      </c>
      <c r="C20" s="36">
        <v>168748594</v>
      </c>
      <c r="D20" s="36">
        <v>168909245</v>
      </c>
      <c r="E20" s="36">
        <v>168909245</v>
      </c>
      <c r="F20" s="122" t="s">
        <v>406</v>
      </c>
      <c r="G20" s="36"/>
      <c r="H20" s="36"/>
      <c r="I20" s="37"/>
      <c r="J20" s="350"/>
    </row>
    <row r="21" spans="1:10" ht="12.95" customHeight="1">
      <c r="A21" s="123" t="s">
        <v>48</v>
      </c>
      <c r="B21" s="122" t="s">
        <v>74</v>
      </c>
      <c r="C21" s="36"/>
      <c r="D21" s="36"/>
      <c r="E21" s="36"/>
      <c r="F21" s="122" t="s">
        <v>432</v>
      </c>
      <c r="G21" s="36"/>
      <c r="H21" s="36"/>
      <c r="I21" s="37"/>
      <c r="J21" s="350"/>
    </row>
    <row r="22" spans="1:10" ht="12.95" customHeight="1">
      <c r="A22" s="530" t="s">
        <v>49</v>
      </c>
      <c r="B22" s="528" t="s">
        <v>437</v>
      </c>
      <c r="C22" s="36">
        <f>SUM(C23:C27)</f>
        <v>35000000</v>
      </c>
      <c r="D22" s="36">
        <f>SUM(D23:D27)</f>
        <v>35000000</v>
      </c>
      <c r="E22" s="36">
        <f>SUM(E23:E27)</f>
        <v>34880940</v>
      </c>
      <c r="F22" s="122" t="s">
        <v>433</v>
      </c>
      <c r="G22" s="36"/>
      <c r="H22" s="36"/>
      <c r="I22" s="37"/>
      <c r="J22" s="350"/>
    </row>
    <row r="23" spans="1:10" ht="12.95" customHeight="1">
      <c r="A23" s="530" t="s">
        <v>50</v>
      </c>
      <c r="B23" s="121" t="s">
        <v>424</v>
      </c>
      <c r="C23" s="36"/>
      <c r="D23" s="36"/>
      <c r="E23" s="36"/>
      <c r="F23" s="121" t="s">
        <v>617</v>
      </c>
      <c r="G23" s="36">
        <v>35000000</v>
      </c>
      <c r="H23" s="36">
        <v>35000000</v>
      </c>
      <c r="I23" s="37">
        <v>32569876</v>
      </c>
      <c r="J23" s="350"/>
    </row>
    <row r="24" spans="1:10" ht="12.95" customHeight="1">
      <c r="A24" s="530" t="s">
        <v>51</v>
      </c>
      <c r="B24" s="122" t="s">
        <v>425</v>
      </c>
      <c r="C24" s="124"/>
      <c r="D24" s="124"/>
      <c r="E24" s="124"/>
      <c r="F24" s="122"/>
      <c r="G24" s="36"/>
      <c r="H24" s="36"/>
      <c r="I24" s="37"/>
      <c r="J24" s="350"/>
    </row>
    <row r="25" spans="1:10" ht="12.95" customHeight="1">
      <c r="A25" s="939" t="s">
        <v>52</v>
      </c>
      <c r="B25" s="122" t="s">
        <v>449</v>
      </c>
      <c r="C25" s="124">
        <v>35000000</v>
      </c>
      <c r="D25" s="124">
        <v>35000000</v>
      </c>
      <c r="E25" s="810">
        <v>34880940</v>
      </c>
      <c r="F25" s="808"/>
      <c r="G25" s="36"/>
      <c r="H25" s="36"/>
      <c r="I25" s="37"/>
      <c r="J25" s="350"/>
    </row>
    <row r="26" spans="1:10" ht="12.95" customHeight="1">
      <c r="A26" s="939" t="s">
        <v>53</v>
      </c>
      <c r="B26" s="122" t="s">
        <v>426</v>
      </c>
      <c r="C26" s="36"/>
      <c r="D26" s="36"/>
      <c r="E26" s="37"/>
      <c r="F26" s="809"/>
      <c r="G26" s="36"/>
      <c r="H26" s="36"/>
      <c r="I26" s="37"/>
      <c r="J26" s="350"/>
    </row>
    <row r="27" spans="1:10" ht="12.95" customHeight="1" thickBot="1">
      <c r="A27" s="115" t="s">
        <v>54</v>
      </c>
      <c r="B27" s="122" t="s">
        <v>352</v>
      </c>
      <c r="C27" s="36"/>
      <c r="D27" s="36"/>
      <c r="E27" s="36"/>
      <c r="F27" s="26"/>
      <c r="G27" s="36"/>
      <c r="H27" s="36"/>
      <c r="I27" s="37"/>
      <c r="J27" s="350"/>
    </row>
    <row r="28" spans="1:10" ht="15.95" customHeight="1" thickBot="1">
      <c r="A28" s="119">
        <v>23</v>
      </c>
      <c r="B28" s="46" t="s">
        <v>544</v>
      </c>
      <c r="C28" s="94">
        <f>SUM(C19+C22)</f>
        <v>203748594</v>
      </c>
      <c r="D28" s="94">
        <f>SUM(D19+D22)</f>
        <v>203909245</v>
      </c>
      <c r="E28" s="94">
        <f>SUM(E19+E22)</f>
        <v>203790185</v>
      </c>
      <c r="F28" s="46" t="s">
        <v>55</v>
      </c>
      <c r="G28" s="94">
        <f>SUM(G19:G23)</f>
        <v>35000000</v>
      </c>
      <c r="H28" s="94">
        <f>SUM(H19:H23)</f>
        <v>35000000</v>
      </c>
      <c r="I28" s="99">
        <f>SUM(I19:I23)</f>
        <v>32569876</v>
      </c>
      <c r="J28" s="350"/>
    </row>
    <row r="29" spans="1:10" ht="18" customHeight="1" thickBot="1">
      <c r="A29" s="119" t="s">
        <v>58</v>
      </c>
      <c r="B29" s="125" t="s">
        <v>545</v>
      </c>
      <c r="C29" s="94">
        <f>+C18+C28</f>
        <v>1565519498</v>
      </c>
      <c r="D29" s="94">
        <f>+D18+D28</f>
        <v>1686906847</v>
      </c>
      <c r="E29" s="94">
        <f>+E18+E28</f>
        <v>1653908049</v>
      </c>
      <c r="F29" s="125" t="s">
        <v>57</v>
      </c>
      <c r="G29" s="94">
        <f>+G18+G28</f>
        <v>1595751904</v>
      </c>
      <c r="H29" s="94">
        <f>+H18+H28</f>
        <v>1712094311</v>
      </c>
      <c r="I29" s="99">
        <f>+I18+I28</f>
        <v>1482941517</v>
      </c>
      <c r="J29" s="350"/>
    </row>
    <row r="30" spans="1:10" ht="13.5" thickBot="1">
      <c r="A30" s="119" t="s">
        <v>59</v>
      </c>
      <c r="B30" s="126" t="s">
        <v>60</v>
      </c>
      <c r="C30" s="212">
        <f>+C29</f>
        <v>1565519498</v>
      </c>
      <c r="D30" s="212">
        <f>+D29</f>
        <v>1686906847</v>
      </c>
      <c r="E30" s="212">
        <f>+E29</f>
        <v>1653908049</v>
      </c>
      <c r="F30" s="126" t="s">
        <v>61</v>
      </c>
      <c r="G30" s="212">
        <f>+G29</f>
        <v>1595751904</v>
      </c>
      <c r="H30" s="212">
        <f>+H29</f>
        <v>1712094311</v>
      </c>
      <c r="I30" s="213">
        <f>+I29</f>
        <v>1482941517</v>
      </c>
      <c r="J30" s="350"/>
    </row>
    <row r="31" spans="1:10" ht="13.5" thickBot="1">
      <c r="A31" s="119" t="s">
        <v>62</v>
      </c>
      <c r="B31" s="126" t="s">
        <v>63</v>
      </c>
      <c r="C31" s="212">
        <f>IF(C18-G18&lt;0,G18-C18,"-")</f>
        <v>198981000</v>
      </c>
      <c r="D31" s="212">
        <f>IF(D18-H18&lt;0,H18-D18,"-")</f>
        <v>194096709</v>
      </c>
      <c r="E31" s="127">
        <f>IF(E18-I18&lt;0,I18-E18,"-")</f>
        <v>253777</v>
      </c>
      <c r="F31" s="126" t="s">
        <v>64</v>
      </c>
      <c r="G31" s="212" t="str">
        <f>IF(C18-G18&gt;0,C18-G18,"-")</f>
        <v>-</v>
      </c>
      <c r="H31" s="212" t="str">
        <f>IF(D18-H18&gt;0,D18-H18,"-")</f>
        <v>-</v>
      </c>
      <c r="I31" s="213" t="str">
        <f>IF(E18-I18&gt;0,E18-I18,"-")</f>
        <v>-</v>
      </c>
      <c r="J31" s="350"/>
    </row>
    <row r="32" spans="1:10" ht="13.5" thickBot="1">
      <c r="A32" s="119" t="s">
        <v>65</v>
      </c>
      <c r="B32" s="126" t="s">
        <v>66</v>
      </c>
      <c r="C32" s="212">
        <f>IF(C18+C28-G29&lt;0,G29-(C18+C19),"-")</f>
        <v>65232406</v>
      </c>
      <c r="D32" s="212">
        <f>IF(D18+D19-H29&lt;0,H29-(D18+D19),"-")</f>
        <v>60187464</v>
      </c>
      <c r="E32" s="127" t="str">
        <f>IF(E18+E19-I29&lt;0,I29-(E18+E19),"-")</f>
        <v>-</v>
      </c>
      <c r="F32" s="126" t="s">
        <v>67</v>
      </c>
      <c r="G32" s="212">
        <v>0</v>
      </c>
      <c r="H32" s="213">
        <v>0</v>
      </c>
      <c r="I32" s="213">
        <f>IF(E18+E19-I29&gt;0,E18+E19-I29,"-")+I23</f>
        <v>168655468</v>
      </c>
      <c r="J32" s="350"/>
    </row>
  </sheetData>
  <mergeCells count="1">
    <mergeCell ref="J1:J19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G26"/>
  <sheetViews>
    <sheetView view="pageLayout" workbookViewId="0">
      <selection activeCell="E20" sqref="E20"/>
    </sheetView>
  </sheetViews>
  <sheetFormatPr defaultRowHeight="12.75"/>
  <cols>
    <col min="1" max="1" width="5.5" style="27" customWidth="1"/>
    <col min="2" max="2" width="33.1640625" style="27" customWidth="1"/>
    <col min="3" max="3" width="12.33203125" style="27" customWidth="1"/>
    <col min="4" max="4" width="11.5" style="27" customWidth="1"/>
    <col min="5" max="5" width="11.33203125" style="27" customWidth="1"/>
    <col min="6" max="6" width="11" style="27" customWidth="1"/>
    <col min="7" max="7" width="14.33203125" style="27" customWidth="1"/>
    <col min="8" max="16384" width="9.33203125" style="27"/>
  </cols>
  <sheetData>
    <row r="1" spans="1:7" ht="43.5" customHeight="1">
      <c r="A1" s="1284" t="s">
        <v>551</v>
      </c>
      <c r="B1" s="1284"/>
      <c r="C1" s="1284"/>
      <c r="D1" s="1284"/>
      <c r="E1" s="1284"/>
      <c r="F1" s="1284"/>
      <c r="G1" s="1284"/>
    </row>
    <row r="2" spans="1:7">
      <c r="C2" s="27" t="s">
        <v>959</v>
      </c>
    </row>
    <row r="3" spans="1:7" s="602" customFormat="1" ht="27" customHeight="1">
      <c r="A3" s="600" t="s">
        <v>552</v>
      </c>
      <c r="B3" s="601"/>
      <c r="C3" s="1285" t="s">
        <v>184</v>
      </c>
      <c r="D3" s="1285"/>
      <c r="E3" s="1285"/>
      <c r="F3" s="1285"/>
      <c r="G3" s="1285"/>
    </row>
    <row r="4" spans="1:7" s="602" customFormat="1" ht="15.75">
      <c r="A4" s="601"/>
      <c r="B4" s="601"/>
      <c r="C4" s="601"/>
      <c r="D4" s="601"/>
      <c r="E4" s="601"/>
      <c r="F4" s="601"/>
      <c r="G4" s="601"/>
    </row>
    <row r="5" spans="1:7" s="602" customFormat="1" ht="24.75" customHeight="1">
      <c r="A5" s="600" t="s">
        <v>553</v>
      </c>
      <c r="B5" s="601"/>
      <c r="C5" s="1286" t="s">
        <v>564</v>
      </c>
      <c r="D5" s="1286"/>
      <c r="E5" s="1286"/>
      <c r="F5" s="1286"/>
      <c r="G5" s="601"/>
    </row>
    <row r="6" spans="1:7" s="48" customFormat="1">
      <c r="A6" s="603"/>
      <c r="B6" s="603"/>
      <c r="C6" s="603"/>
      <c r="D6" s="603"/>
      <c r="E6" s="603"/>
      <c r="F6" s="603"/>
      <c r="G6" s="603"/>
    </row>
    <row r="7" spans="1:7" s="607" customFormat="1" ht="15" customHeight="1">
      <c r="A7" s="604" t="s">
        <v>966</v>
      </c>
      <c r="B7" s="605"/>
      <c r="C7" s="605"/>
      <c r="D7" s="606"/>
      <c r="E7" s="606"/>
      <c r="F7" s="606"/>
      <c r="G7" s="606"/>
    </row>
    <row r="8" spans="1:7" s="607" customFormat="1" ht="15" customHeight="1">
      <c r="A8" s="604" t="s">
        <v>555</v>
      </c>
      <c r="B8" s="606"/>
      <c r="C8" s="606"/>
      <c r="D8" s="606"/>
      <c r="E8" s="606"/>
      <c r="F8" s="606"/>
      <c r="G8" s="606" t="s">
        <v>669</v>
      </c>
    </row>
    <row r="9" spans="1:7" s="34" customFormat="1" ht="42" customHeight="1">
      <c r="A9" s="608" t="s">
        <v>126</v>
      </c>
      <c r="B9" s="609" t="s">
        <v>556</v>
      </c>
      <c r="C9" s="609" t="s">
        <v>557</v>
      </c>
      <c r="D9" s="609" t="s">
        <v>558</v>
      </c>
      <c r="E9" s="609" t="s">
        <v>559</v>
      </c>
      <c r="F9" s="609" t="s">
        <v>560</v>
      </c>
      <c r="G9" s="610" t="s">
        <v>117</v>
      </c>
    </row>
    <row r="10" spans="1:7" ht="24" customHeight="1">
      <c r="A10" s="611" t="s">
        <v>8</v>
      </c>
      <c r="B10" s="612" t="s">
        <v>561</v>
      </c>
      <c r="C10" s="613"/>
      <c r="D10" s="613"/>
      <c r="E10" s="613"/>
      <c r="F10" s="613"/>
      <c r="G10" s="614">
        <f t="shared" ref="G10:G15" si="0">SUM(C10:F10)</f>
        <v>0</v>
      </c>
    </row>
    <row r="11" spans="1:7" ht="24" customHeight="1">
      <c r="A11" s="615" t="s">
        <v>9</v>
      </c>
      <c r="B11" s="616" t="s">
        <v>145</v>
      </c>
      <c r="C11" s="617"/>
      <c r="D11" s="617"/>
      <c r="E11" s="617"/>
      <c r="F11" s="617"/>
      <c r="G11" s="618">
        <f t="shared" si="0"/>
        <v>0</v>
      </c>
    </row>
    <row r="12" spans="1:7" ht="24" customHeight="1">
      <c r="A12" s="615" t="s">
        <v>10</v>
      </c>
      <c r="B12" s="616" t="s">
        <v>146</v>
      </c>
      <c r="C12" s="617"/>
      <c r="D12" s="617"/>
      <c r="E12" s="617"/>
      <c r="F12" s="617"/>
      <c r="G12" s="618">
        <f t="shared" si="0"/>
        <v>0</v>
      </c>
    </row>
    <row r="13" spans="1:7" ht="24" customHeight="1">
      <c r="A13" s="615" t="s">
        <v>33</v>
      </c>
      <c r="B13" s="616" t="s">
        <v>147</v>
      </c>
      <c r="C13" s="617"/>
      <c r="D13" s="617"/>
      <c r="E13" s="617"/>
      <c r="F13" s="617"/>
      <c r="G13" s="618">
        <f t="shared" si="0"/>
        <v>0</v>
      </c>
    </row>
    <row r="14" spans="1:7" ht="24" customHeight="1">
      <c r="A14" s="615" t="s">
        <v>12</v>
      </c>
      <c r="B14" s="616" t="s">
        <v>148</v>
      </c>
      <c r="C14" s="617"/>
      <c r="D14" s="617"/>
      <c r="E14" s="617"/>
      <c r="F14" s="617"/>
      <c r="G14" s="618">
        <f t="shared" si="0"/>
        <v>0</v>
      </c>
    </row>
    <row r="15" spans="1:7" ht="24" customHeight="1">
      <c r="A15" s="619" t="s">
        <v>13</v>
      </c>
      <c r="B15" s="620" t="s">
        <v>562</v>
      </c>
      <c r="C15" s="621"/>
      <c r="D15" s="621"/>
      <c r="E15" s="621"/>
      <c r="F15" s="621">
        <v>0</v>
      </c>
      <c r="G15" s="622">
        <f t="shared" si="0"/>
        <v>0</v>
      </c>
    </row>
    <row r="16" spans="1:7" s="49" customFormat="1" ht="24" customHeight="1">
      <c r="A16" s="623" t="s">
        <v>34</v>
      </c>
      <c r="B16" s="624" t="s">
        <v>117</v>
      </c>
      <c r="C16" s="625">
        <f>SUM(C10:C15)</f>
        <v>0</v>
      </c>
      <c r="D16" s="625">
        <f>SUM(D10:D15)</f>
        <v>0</v>
      </c>
      <c r="E16" s="625">
        <f>SUM(E10:E15)</f>
        <v>0</v>
      </c>
      <c r="F16" s="625">
        <f>SUM(F10:F15)</f>
        <v>0</v>
      </c>
      <c r="G16" s="1205">
        <v>0</v>
      </c>
    </row>
    <row r="17" spans="1:7" s="48" customFormat="1">
      <c r="A17" s="603"/>
      <c r="B17" s="603"/>
      <c r="C17" s="603"/>
      <c r="D17" s="603"/>
      <c r="E17" s="603"/>
      <c r="F17" s="603"/>
      <c r="G17" s="603"/>
    </row>
    <row r="18" spans="1:7" s="48" customFormat="1">
      <c r="A18" s="603"/>
      <c r="B18" s="603"/>
      <c r="C18" s="603"/>
      <c r="D18" s="603"/>
      <c r="E18" s="603"/>
      <c r="F18" s="603"/>
      <c r="G18" s="603"/>
    </row>
    <row r="19" spans="1:7" s="48" customFormat="1">
      <c r="A19" s="603"/>
      <c r="B19" s="603"/>
      <c r="C19" s="603"/>
      <c r="D19" s="603"/>
      <c r="E19" s="603"/>
      <c r="F19" s="603"/>
      <c r="G19" s="603"/>
    </row>
    <row r="20" spans="1:7" s="48" customFormat="1" ht="15.75">
      <c r="A20" s="602" t="s">
        <v>961</v>
      </c>
      <c r="B20" s="603"/>
      <c r="C20" s="603"/>
      <c r="D20" s="603"/>
      <c r="E20" s="603"/>
      <c r="F20" s="603"/>
      <c r="G20" s="603"/>
    </row>
    <row r="21" spans="1:7" s="48" customFormat="1">
      <c r="A21" s="603"/>
      <c r="B21" s="603"/>
      <c r="C21" s="603"/>
      <c r="D21" s="603"/>
      <c r="E21" s="603"/>
      <c r="F21" s="603"/>
      <c r="G21" s="603"/>
    </row>
    <row r="22" spans="1:7">
      <c r="A22" s="603"/>
      <c r="B22" s="603"/>
      <c r="C22" s="603"/>
      <c r="D22" s="603"/>
      <c r="E22" s="603"/>
      <c r="F22" s="603"/>
      <c r="G22" s="603"/>
    </row>
    <row r="23" spans="1:7">
      <c r="A23" s="603"/>
      <c r="B23" s="603"/>
      <c r="C23" s="48"/>
      <c r="D23" s="48"/>
      <c r="E23" s="48"/>
      <c r="F23" s="48"/>
      <c r="G23" s="603"/>
    </row>
    <row r="24" spans="1:7" ht="13.5">
      <c r="A24" s="603"/>
      <c r="B24" s="603"/>
      <c r="C24" s="627"/>
      <c r="D24" s="628" t="s">
        <v>563</v>
      </c>
      <c r="E24" s="628"/>
      <c r="F24" s="627"/>
      <c r="G24" s="603"/>
    </row>
    <row r="25" spans="1:7" ht="13.5">
      <c r="C25" s="629"/>
      <c r="D25" s="630"/>
      <c r="E25" s="630"/>
      <c r="F25" s="629"/>
    </row>
    <row r="26" spans="1:7" ht="13.5">
      <c r="C26" s="629"/>
      <c r="D26" s="630"/>
      <c r="E26" s="630"/>
      <c r="F26" s="629"/>
    </row>
  </sheetData>
  <mergeCells count="3">
    <mergeCell ref="A1:G1"/>
    <mergeCell ref="C3:G3"/>
    <mergeCell ref="C5:F5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 dőlt"&amp;12
&amp;R&amp;"Times New Roman CE,Félkövér dőlt"&amp;11 9. tájékoztató tábla a ../2024. (.....)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G26"/>
  <sheetViews>
    <sheetView view="pageLayout" workbookViewId="0">
      <selection activeCell="G19" sqref="G19"/>
    </sheetView>
  </sheetViews>
  <sheetFormatPr defaultRowHeight="12.75"/>
  <cols>
    <col min="1" max="1" width="5.5" style="27" customWidth="1"/>
    <col min="2" max="2" width="33.1640625" style="27" customWidth="1"/>
    <col min="3" max="3" width="12.33203125" style="27" customWidth="1"/>
    <col min="4" max="4" width="11.5" style="27" customWidth="1"/>
    <col min="5" max="5" width="11.33203125" style="27" customWidth="1"/>
    <col min="6" max="6" width="11" style="27" customWidth="1"/>
    <col min="7" max="7" width="14.33203125" style="27" customWidth="1"/>
    <col min="8" max="16384" width="9.33203125" style="27"/>
  </cols>
  <sheetData>
    <row r="1" spans="1:7" ht="43.5" customHeight="1">
      <c r="A1" s="1284" t="s">
        <v>551</v>
      </c>
      <c r="B1" s="1284"/>
      <c r="C1" s="1284"/>
      <c r="D1" s="1284"/>
      <c r="E1" s="1284"/>
      <c r="F1" s="1284"/>
      <c r="G1" s="1284"/>
    </row>
    <row r="2" spans="1:7">
      <c r="C2" s="27" t="s">
        <v>959</v>
      </c>
    </row>
    <row r="3" spans="1:7" s="602" customFormat="1" ht="27" customHeight="1">
      <c r="A3" s="600" t="s">
        <v>552</v>
      </c>
      <c r="B3" s="601"/>
      <c r="C3" s="1285" t="s">
        <v>658</v>
      </c>
      <c r="D3" s="1285"/>
      <c r="E3" s="1285"/>
      <c r="F3" s="1285"/>
      <c r="G3" s="1285"/>
    </row>
    <row r="4" spans="1:7" s="602" customFormat="1" ht="15.75">
      <c r="A4" s="601"/>
      <c r="B4" s="601"/>
      <c r="C4" s="601"/>
      <c r="D4" s="601"/>
      <c r="E4" s="601"/>
      <c r="F4" s="601"/>
      <c r="G4" s="601"/>
    </row>
    <row r="5" spans="1:7" s="602" customFormat="1" ht="24.75" customHeight="1">
      <c r="A5" s="600" t="s">
        <v>553</v>
      </c>
      <c r="B5" s="601"/>
      <c r="C5" s="1286" t="s">
        <v>565</v>
      </c>
      <c r="D5" s="1286"/>
      <c r="E5" s="1286"/>
      <c r="F5" s="1286"/>
      <c r="G5" s="601"/>
    </row>
    <row r="6" spans="1:7" s="48" customFormat="1">
      <c r="A6" s="603"/>
      <c r="B6" s="603"/>
      <c r="C6" s="603"/>
      <c r="D6" s="603"/>
      <c r="E6" s="603"/>
      <c r="F6" s="603"/>
      <c r="G6" s="603"/>
    </row>
    <row r="7" spans="1:7" s="607" customFormat="1" ht="15" customHeight="1">
      <c r="A7" s="720" t="s">
        <v>965</v>
      </c>
      <c r="B7" s="605"/>
      <c r="C7" s="605"/>
      <c r="D7" s="606"/>
      <c r="E7" s="606"/>
      <c r="F7" s="606"/>
      <c r="G7" s="606"/>
    </row>
    <row r="8" spans="1:7" s="607" customFormat="1" ht="15" customHeight="1">
      <c r="A8" s="604" t="s">
        <v>555</v>
      </c>
      <c r="B8" s="606"/>
      <c r="C8" s="606"/>
      <c r="D8" s="606"/>
      <c r="E8" s="606"/>
      <c r="F8" s="606"/>
      <c r="G8" s="606" t="s">
        <v>668</v>
      </c>
    </row>
    <row r="9" spans="1:7" s="34" customFormat="1" ht="42" customHeight="1">
      <c r="A9" s="608" t="s">
        <v>126</v>
      </c>
      <c r="B9" s="609" t="s">
        <v>556</v>
      </c>
      <c r="C9" s="609" t="s">
        <v>557</v>
      </c>
      <c r="D9" s="609" t="s">
        <v>558</v>
      </c>
      <c r="E9" s="609" t="s">
        <v>559</v>
      </c>
      <c r="F9" s="609" t="s">
        <v>560</v>
      </c>
      <c r="G9" s="610" t="s">
        <v>117</v>
      </c>
    </row>
    <row r="10" spans="1:7" ht="24" customHeight="1">
      <c r="A10" s="611" t="s">
        <v>8</v>
      </c>
      <c r="B10" s="612" t="s">
        <v>561</v>
      </c>
      <c r="C10" s="613"/>
      <c r="D10" s="613"/>
      <c r="E10" s="613"/>
      <c r="F10" s="613"/>
      <c r="G10" s="614">
        <f t="shared" ref="G10:G15" si="0">SUM(C10:F10)</f>
        <v>0</v>
      </c>
    </row>
    <row r="11" spans="1:7" ht="24" customHeight="1">
      <c r="A11" s="615" t="s">
        <v>9</v>
      </c>
      <c r="B11" s="616" t="s">
        <v>145</v>
      </c>
      <c r="C11" s="617"/>
      <c r="D11" s="617"/>
      <c r="E11" s="617"/>
      <c r="F11" s="617"/>
      <c r="G11" s="618">
        <f t="shared" si="0"/>
        <v>0</v>
      </c>
    </row>
    <row r="12" spans="1:7" ht="24" customHeight="1">
      <c r="A12" s="615" t="s">
        <v>10</v>
      </c>
      <c r="B12" s="616" t="s">
        <v>146</v>
      </c>
      <c r="C12" s="617"/>
      <c r="D12" s="617"/>
      <c r="E12" s="617"/>
      <c r="F12" s="617"/>
      <c r="G12" s="618">
        <f t="shared" si="0"/>
        <v>0</v>
      </c>
    </row>
    <row r="13" spans="1:7" ht="24" customHeight="1">
      <c r="A13" s="615" t="s">
        <v>33</v>
      </c>
      <c r="B13" s="616" t="s">
        <v>147</v>
      </c>
      <c r="C13" s="617"/>
      <c r="D13" s="617"/>
      <c r="E13" s="617"/>
      <c r="F13" s="617"/>
      <c r="G13" s="618">
        <f t="shared" si="0"/>
        <v>0</v>
      </c>
    </row>
    <row r="14" spans="1:7" ht="24" customHeight="1">
      <c r="A14" s="615" t="s">
        <v>12</v>
      </c>
      <c r="B14" s="616" t="s">
        <v>148</v>
      </c>
      <c r="C14" s="617"/>
      <c r="D14" s="617"/>
      <c r="E14" s="617"/>
      <c r="F14" s="617"/>
      <c r="G14" s="618">
        <f t="shared" si="0"/>
        <v>0</v>
      </c>
    </row>
    <row r="15" spans="1:7" ht="24" customHeight="1">
      <c r="A15" s="619" t="s">
        <v>13</v>
      </c>
      <c r="B15" s="620" t="s">
        <v>562</v>
      </c>
      <c r="C15" s="621">
        <v>112166</v>
      </c>
      <c r="D15" s="621"/>
      <c r="E15" s="621"/>
      <c r="F15" s="621">
        <v>0</v>
      </c>
      <c r="G15" s="622">
        <f t="shared" si="0"/>
        <v>112166</v>
      </c>
    </row>
    <row r="16" spans="1:7" s="49" customFormat="1" ht="24" customHeight="1">
      <c r="A16" s="623" t="s">
        <v>34</v>
      </c>
      <c r="B16" s="624" t="s">
        <v>117</v>
      </c>
      <c r="C16" s="625">
        <f>SUM(C10:C15)</f>
        <v>112166</v>
      </c>
      <c r="D16" s="625">
        <f>SUM(D10:D15)</f>
        <v>0</v>
      </c>
      <c r="E16" s="625">
        <f>SUM(E10:E15)</f>
        <v>0</v>
      </c>
      <c r="F16" s="625">
        <f>SUM(F10:F15)</f>
        <v>0</v>
      </c>
      <c r="G16" s="626">
        <v>112166</v>
      </c>
    </row>
    <row r="17" spans="1:7" s="48" customFormat="1">
      <c r="A17" s="603"/>
      <c r="B17" s="603"/>
      <c r="C17" s="603"/>
      <c r="D17" s="603"/>
      <c r="E17" s="603"/>
      <c r="F17" s="603"/>
      <c r="G17" s="603"/>
    </row>
    <row r="18" spans="1:7" s="48" customFormat="1">
      <c r="A18" s="603"/>
      <c r="B18" s="603"/>
      <c r="C18" s="603"/>
      <c r="D18" s="603"/>
      <c r="E18" s="603"/>
      <c r="F18" s="603"/>
      <c r="G18" s="603"/>
    </row>
    <row r="19" spans="1:7" s="48" customFormat="1">
      <c r="A19" s="603"/>
      <c r="B19" s="603"/>
      <c r="C19" s="603"/>
      <c r="D19" s="603"/>
      <c r="E19" s="603"/>
      <c r="F19" s="603"/>
      <c r="G19" s="603"/>
    </row>
    <row r="20" spans="1:7" s="48" customFormat="1" ht="15.75">
      <c r="A20" s="602" t="s">
        <v>960</v>
      </c>
      <c r="B20" s="603"/>
      <c r="C20" s="603"/>
      <c r="D20" s="603"/>
      <c r="E20" s="603"/>
      <c r="F20" s="603"/>
      <c r="G20" s="603"/>
    </row>
    <row r="21" spans="1:7" s="48" customFormat="1">
      <c r="A21" s="603"/>
      <c r="B21" s="603"/>
      <c r="C21" s="603"/>
      <c r="D21" s="603"/>
      <c r="E21" s="603"/>
      <c r="F21" s="603"/>
      <c r="G21" s="603"/>
    </row>
    <row r="22" spans="1:7">
      <c r="A22" s="603"/>
      <c r="B22" s="603"/>
      <c r="C22" s="603"/>
      <c r="D22" s="603"/>
      <c r="E22" s="603"/>
      <c r="F22" s="603"/>
      <c r="G22" s="603"/>
    </row>
    <row r="23" spans="1:7">
      <c r="A23" s="603"/>
      <c r="B23" s="603"/>
      <c r="C23" s="48"/>
      <c r="D23" s="48"/>
      <c r="E23" s="48"/>
      <c r="F23" s="48"/>
      <c r="G23" s="603"/>
    </row>
    <row r="24" spans="1:7" ht="13.5">
      <c r="A24" s="603"/>
      <c r="B24" s="603"/>
      <c r="C24" s="627"/>
      <c r="D24" s="628" t="s">
        <v>563</v>
      </c>
      <c r="E24" s="628"/>
      <c r="F24" s="627"/>
      <c r="G24" s="603"/>
    </row>
    <row r="25" spans="1:7" ht="13.5">
      <c r="C25" s="629"/>
      <c r="D25" s="630"/>
      <c r="E25" s="630"/>
      <c r="F25" s="629"/>
    </row>
    <row r="26" spans="1:7" ht="13.5">
      <c r="C26" s="629"/>
      <c r="D26" s="630"/>
      <c r="E26" s="630"/>
      <c r="F26" s="629"/>
    </row>
  </sheetData>
  <mergeCells count="3">
    <mergeCell ref="A1:G1"/>
    <mergeCell ref="C3:G3"/>
    <mergeCell ref="C5:F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&amp;R10 tájékoztató tábla a .../2024. (.....)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G26"/>
  <sheetViews>
    <sheetView view="pageLayout" workbookViewId="0">
      <selection activeCell="G21" sqref="G21"/>
    </sheetView>
  </sheetViews>
  <sheetFormatPr defaultRowHeight="12.75"/>
  <cols>
    <col min="1" max="1" width="5.5" style="27" customWidth="1"/>
    <col min="2" max="2" width="31.6640625" style="27" customWidth="1"/>
    <col min="3" max="3" width="12.33203125" style="27" customWidth="1"/>
    <col min="4" max="4" width="11.5" style="27" customWidth="1"/>
    <col min="5" max="5" width="11.33203125" style="27" customWidth="1"/>
    <col min="6" max="6" width="11" style="27" customWidth="1"/>
    <col min="7" max="7" width="14.33203125" style="27" customWidth="1"/>
    <col min="8" max="16384" width="9.33203125" style="27"/>
  </cols>
  <sheetData>
    <row r="1" spans="1:7" ht="43.5" customHeight="1">
      <c r="A1" s="1284" t="s">
        <v>551</v>
      </c>
      <c r="B1" s="1284"/>
      <c r="C1" s="1284"/>
      <c r="D1" s="1284"/>
      <c r="E1" s="1284"/>
      <c r="F1" s="1284"/>
      <c r="G1" s="1284"/>
    </row>
    <row r="2" spans="1:7">
      <c r="C2" s="27" t="s">
        <v>959</v>
      </c>
    </row>
    <row r="3" spans="1:7" s="602" customFormat="1" ht="27" customHeight="1">
      <c r="A3" s="600" t="s">
        <v>552</v>
      </c>
      <c r="B3" s="601"/>
      <c r="C3" s="1285" t="s">
        <v>183</v>
      </c>
      <c r="D3" s="1285"/>
      <c r="E3" s="1285"/>
      <c r="F3" s="1285"/>
      <c r="G3" s="1285"/>
    </row>
    <row r="4" spans="1:7" s="602" customFormat="1" ht="15.75">
      <c r="A4" s="601"/>
      <c r="B4" s="601"/>
      <c r="C4" s="601"/>
      <c r="D4" s="601"/>
      <c r="E4" s="601"/>
      <c r="F4" s="601"/>
      <c r="G4" s="601"/>
    </row>
    <row r="5" spans="1:7" s="602" customFormat="1" ht="24.75" customHeight="1">
      <c r="A5" s="600" t="s">
        <v>553</v>
      </c>
      <c r="B5" s="601"/>
      <c r="C5" s="1286" t="s">
        <v>566</v>
      </c>
      <c r="D5" s="1286"/>
      <c r="E5" s="1286"/>
      <c r="F5" s="1286"/>
      <c r="G5" s="601"/>
    </row>
    <row r="6" spans="1:7" s="48" customFormat="1">
      <c r="A6" s="603"/>
      <c r="B6" s="603"/>
      <c r="C6" s="603"/>
      <c r="D6" s="603"/>
      <c r="E6" s="603"/>
      <c r="F6" s="603"/>
      <c r="G6" s="603"/>
    </row>
    <row r="7" spans="1:7" s="607" customFormat="1" ht="15" customHeight="1">
      <c r="A7" s="604" t="s">
        <v>964</v>
      </c>
      <c r="B7" s="605"/>
      <c r="C7" s="605"/>
      <c r="D7" s="606"/>
      <c r="E7" s="606"/>
      <c r="F7" s="606"/>
      <c r="G7" s="606"/>
    </row>
    <row r="8" spans="1:7" s="607" customFormat="1" ht="15" customHeight="1">
      <c r="A8" s="604" t="s">
        <v>555</v>
      </c>
      <c r="B8" s="606"/>
      <c r="C8" s="606"/>
      <c r="D8" s="606"/>
      <c r="E8" s="606"/>
      <c r="F8" s="606"/>
      <c r="G8" s="606" t="s">
        <v>668</v>
      </c>
    </row>
    <row r="9" spans="1:7" s="34" customFormat="1" ht="42" customHeight="1">
      <c r="A9" s="608" t="s">
        <v>126</v>
      </c>
      <c r="B9" s="609" t="s">
        <v>556</v>
      </c>
      <c r="C9" s="609" t="s">
        <v>557</v>
      </c>
      <c r="D9" s="609" t="s">
        <v>558</v>
      </c>
      <c r="E9" s="609" t="s">
        <v>559</v>
      </c>
      <c r="F9" s="609" t="s">
        <v>560</v>
      </c>
      <c r="G9" s="610" t="s">
        <v>117</v>
      </c>
    </row>
    <row r="10" spans="1:7" ht="24" customHeight="1">
      <c r="A10" s="611" t="s">
        <v>8</v>
      </c>
      <c r="B10" s="612" t="s">
        <v>561</v>
      </c>
      <c r="C10" s="613"/>
      <c r="D10" s="613"/>
      <c r="E10" s="613"/>
      <c r="F10" s="613"/>
      <c r="G10" s="614">
        <f t="shared" ref="G10:G15" si="0">SUM(C10:F10)</f>
        <v>0</v>
      </c>
    </row>
    <row r="11" spans="1:7" ht="24" customHeight="1">
      <c r="A11" s="615" t="s">
        <v>9</v>
      </c>
      <c r="B11" s="616" t="s">
        <v>145</v>
      </c>
      <c r="C11" s="617"/>
      <c r="D11" s="617"/>
      <c r="E11" s="617"/>
      <c r="F11" s="617"/>
      <c r="G11" s="618">
        <f t="shared" si="0"/>
        <v>0</v>
      </c>
    </row>
    <row r="12" spans="1:7" ht="24" customHeight="1">
      <c r="A12" s="615" t="s">
        <v>10</v>
      </c>
      <c r="B12" s="616" t="s">
        <v>146</v>
      </c>
      <c r="C12" s="617"/>
      <c r="D12" s="617"/>
      <c r="E12" s="617"/>
      <c r="F12" s="617"/>
      <c r="G12" s="618">
        <f t="shared" si="0"/>
        <v>0</v>
      </c>
    </row>
    <row r="13" spans="1:7" ht="24" customHeight="1">
      <c r="A13" s="615" t="s">
        <v>33</v>
      </c>
      <c r="B13" s="616" t="s">
        <v>147</v>
      </c>
      <c r="C13" s="617"/>
      <c r="D13" s="617"/>
      <c r="E13" s="617"/>
      <c r="F13" s="617"/>
      <c r="G13" s="618">
        <f t="shared" si="0"/>
        <v>0</v>
      </c>
    </row>
    <row r="14" spans="1:7" ht="24" customHeight="1">
      <c r="A14" s="615" t="s">
        <v>12</v>
      </c>
      <c r="B14" s="616" t="s">
        <v>148</v>
      </c>
      <c r="C14" s="617"/>
      <c r="D14" s="617"/>
      <c r="E14" s="617"/>
      <c r="F14" s="617"/>
      <c r="G14" s="618">
        <f t="shared" si="0"/>
        <v>0</v>
      </c>
    </row>
    <row r="15" spans="1:7" ht="24" customHeight="1">
      <c r="A15" s="619" t="s">
        <v>13</v>
      </c>
      <c r="B15" s="620" t="s">
        <v>562</v>
      </c>
      <c r="C15" s="621">
        <v>0</v>
      </c>
      <c r="D15" s="621"/>
      <c r="E15" s="621"/>
      <c r="F15" s="621">
        <v>0</v>
      </c>
      <c r="G15" s="622">
        <f t="shared" si="0"/>
        <v>0</v>
      </c>
    </row>
    <row r="16" spans="1:7" s="49" customFormat="1" ht="24" customHeight="1">
      <c r="A16" s="623" t="s">
        <v>34</v>
      </c>
      <c r="B16" s="624" t="s">
        <v>117</v>
      </c>
      <c r="C16" s="625">
        <f>SUM(C10:C15)</f>
        <v>0</v>
      </c>
      <c r="D16" s="625">
        <f>SUM(D10:D15)</f>
        <v>0</v>
      </c>
      <c r="E16" s="625">
        <f>SUM(E10:E15)</f>
        <v>0</v>
      </c>
      <c r="F16" s="625">
        <f>SUM(F10:F15)</f>
        <v>0</v>
      </c>
      <c r="G16" s="1204">
        <v>0</v>
      </c>
    </row>
    <row r="17" spans="1:7" s="48" customFormat="1">
      <c r="A17" s="603"/>
      <c r="B17" s="603"/>
      <c r="C17" s="603"/>
      <c r="D17" s="603"/>
      <c r="E17" s="603"/>
      <c r="F17" s="603"/>
      <c r="G17" s="603"/>
    </row>
    <row r="18" spans="1:7" s="48" customFormat="1">
      <c r="A18" s="603"/>
      <c r="B18" s="603"/>
      <c r="C18" s="603"/>
      <c r="D18" s="603"/>
      <c r="E18" s="603"/>
      <c r="F18" s="603"/>
      <c r="G18" s="603"/>
    </row>
    <row r="19" spans="1:7" s="48" customFormat="1">
      <c r="A19" s="603"/>
      <c r="B19" s="603"/>
      <c r="C19" s="603"/>
      <c r="D19" s="603"/>
      <c r="E19" s="603"/>
      <c r="F19" s="603"/>
      <c r="G19" s="603"/>
    </row>
    <row r="20" spans="1:7" s="48" customFormat="1" ht="15.75">
      <c r="A20" s="602" t="s">
        <v>960</v>
      </c>
      <c r="B20" s="603"/>
      <c r="C20" s="603"/>
      <c r="D20" s="603"/>
      <c r="E20" s="603"/>
      <c r="F20" s="603"/>
      <c r="G20" s="603"/>
    </row>
    <row r="21" spans="1:7" s="48" customFormat="1">
      <c r="A21" s="603"/>
      <c r="B21" s="603"/>
      <c r="C21" s="603"/>
      <c r="D21" s="603"/>
      <c r="E21" s="603"/>
      <c r="F21" s="603"/>
      <c r="G21" s="603"/>
    </row>
    <row r="22" spans="1:7">
      <c r="A22" s="603"/>
      <c r="B22" s="603"/>
      <c r="C22" s="603"/>
      <c r="D22" s="603"/>
      <c r="E22" s="603"/>
      <c r="F22" s="603"/>
      <c r="G22" s="603"/>
    </row>
    <row r="23" spans="1:7">
      <c r="A23" s="603"/>
      <c r="B23" s="603"/>
      <c r="C23" s="48"/>
      <c r="D23" s="48"/>
      <c r="E23" s="48"/>
      <c r="F23" s="48"/>
      <c r="G23" s="603"/>
    </row>
    <row r="24" spans="1:7" ht="13.5">
      <c r="A24" s="603"/>
      <c r="B24" s="603"/>
      <c r="C24" s="627"/>
      <c r="D24" s="628" t="s">
        <v>563</v>
      </c>
      <c r="E24" s="628"/>
      <c r="F24" s="627"/>
      <c r="G24" s="603"/>
    </row>
    <row r="25" spans="1:7" ht="13.5">
      <c r="C25" s="629"/>
      <c r="D25" s="630"/>
      <c r="E25" s="630"/>
      <c r="F25" s="629"/>
    </row>
    <row r="26" spans="1:7" ht="13.5">
      <c r="C26" s="629"/>
      <c r="D26" s="630"/>
      <c r="E26" s="630"/>
      <c r="F26" s="629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>
    <oddHeader>&amp;R11.tájékoztató tábla a .../2024 (....) önkormányzati rendelethez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G26"/>
  <sheetViews>
    <sheetView view="pageLayout" workbookViewId="0">
      <selection activeCell="H19" sqref="H19"/>
    </sheetView>
  </sheetViews>
  <sheetFormatPr defaultRowHeight="12.75"/>
  <cols>
    <col min="1" max="1" width="5.5" style="27" customWidth="1"/>
    <col min="2" max="2" width="31.6640625" style="27" customWidth="1"/>
    <col min="3" max="3" width="12.33203125" style="27" customWidth="1"/>
    <col min="4" max="4" width="11.5" style="27" customWidth="1"/>
    <col min="5" max="5" width="11.33203125" style="27" customWidth="1"/>
    <col min="6" max="6" width="11" style="27" customWidth="1"/>
    <col min="7" max="7" width="14.33203125" style="27" customWidth="1"/>
    <col min="8" max="16384" width="9.33203125" style="27"/>
  </cols>
  <sheetData>
    <row r="1" spans="1:7" ht="43.5" customHeight="1">
      <c r="A1" s="1284" t="s">
        <v>551</v>
      </c>
      <c r="B1" s="1284"/>
      <c r="C1" s="1284"/>
      <c r="D1" s="1284"/>
      <c r="E1" s="1284"/>
      <c r="F1" s="1284"/>
      <c r="G1" s="1284"/>
    </row>
    <row r="2" spans="1:7">
      <c r="C2" s="27" t="s">
        <v>959</v>
      </c>
    </row>
    <row r="3" spans="1:7" s="602" customFormat="1" ht="27" customHeight="1">
      <c r="A3" s="600" t="s">
        <v>552</v>
      </c>
      <c r="B3" s="601"/>
      <c r="C3" s="1285" t="s">
        <v>638</v>
      </c>
      <c r="D3" s="1285"/>
      <c r="E3" s="1285"/>
      <c r="F3" s="1285"/>
      <c r="G3" s="1285"/>
    </row>
    <row r="4" spans="1:7" s="602" customFormat="1" ht="15.75">
      <c r="A4" s="601"/>
      <c r="B4" s="601"/>
      <c r="C4" s="601"/>
      <c r="D4" s="601"/>
      <c r="E4" s="601"/>
      <c r="F4" s="601"/>
      <c r="G4" s="601"/>
    </row>
    <row r="5" spans="1:7" s="602" customFormat="1" ht="24.75" customHeight="1">
      <c r="A5" s="600" t="s">
        <v>553</v>
      </c>
      <c r="B5" s="601"/>
      <c r="C5" s="1286" t="s">
        <v>639</v>
      </c>
      <c r="D5" s="1286"/>
      <c r="E5" s="1286"/>
      <c r="F5" s="1286"/>
      <c r="G5" s="601"/>
    </row>
    <row r="6" spans="1:7" s="48" customFormat="1">
      <c r="A6" s="603"/>
      <c r="B6" s="603"/>
      <c r="C6" s="603"/>
      <c r="D6" s="603"/>
      <c r="E6" s="603"/>
      <c r="F6" s="603"/>
      <c r="G6" s="603"/>
    </row>
    <row r="7" spans="1:7" s="607" customFormat="1" ht="15" customHeight="1">
      <c r="A7" s="604" t="s">
        <v>963</v>
      </c>
      <c r="B7" s="605"/>
      <c r="C7" s="605"/>
      <c r="D7" s="606"/>
      <c r="E7" s="606"/>
      <c r="F7" s="606"/>
      <c r="G7" s="606"/>
    </row>
    <row r="8" spans="1:7" s="607" customFormat="1" ht="15" customHeight="1">
      <c r="A8" s="604" t="s">
        <v>555</v>
      </c>
      <c r="B8" s="606"/>
      <c r="C8" s="606"/>
      <c r="D8" s="606"/>
      <c r="E8" s="606"/>
      <c r="F8" s="606"/>
      <c r="G8" s="606" t="s">
        <v>668</v>
      </c>
    </row>
    <row r="9" spans="1:7" s="34" customFormat="1" ht="42" customHeight="1">
      <c r="A9" s="608" t="s">
        <v>126</v>
      </c>
      <c r="B9" s="609" t="s">
        <v>556</v>
      </c>
      <c r="C9" s="609" t="s">
        <v>557</v>
      </c>
      <c r="D9" s="609" t="s">
        <v>558</v>
      </c>
      <c r="E9" s="609" t="s">
        <v>559</v>
      </c>
      <c r="F9" s="609" t="s">
        <v>560</v>
      </c>
      <c r="G9" s="610" t="s">
        <v>117</v>
      </c>
    </row>
    <row r="10" spans="1:7" ht="24" customHeight="1">
      <c r="A10" s="611" t="s">
        <v>8</v>
      </c>
      <c r="B10" s="612" t="s">
        <v>561</v>
      </c>
      <c r="C10" s="613"/>
      <c r="D10" s="613"/>
      <c r="E10" s="613"/>
      <c r="F10" s="613"/>
      <c r="G10" s="614">
        <f t="shared" ref="G10:G14" si="0">SUM(C10:F10)</f>
        <v>0</v>
      </c>
    </row>
    <row r="11" spans="1:7" ht="24" customHeight="1">
      <c r="A11" s="615" t="s">
        <v>9</v>
      </c>
      <c r="B11" s="616" t="s">
        <v>145</v>
      </c>
      <c r="C11" s="617"/>
      <c r="D11" s="617"/>
      <c r="E11" s="617"/>
      <c r="F11" s="617"/>
      <c r="G11" s="618">
        <f t="shared" si="0"/>
        <v>0</v>
      </c>
    </row>
    <row r="12" spans="1:7" ht="24" customHeight="1">
      <c r="A12" s="615" t="s">
        <v>10</v>
      </c>
      <c r="B12" s="616" t="s">
        <v>146</v>
      </c>
      <c r="C12" s="617"/>
      <c r="D12" s="617"/>
      <c r="E12" s="617"/>
      <c r="F12" s="617"/>
      <c r="G12" s="618">
        <f t="shared" si="0"/>
        <v>0</v>
      </c>
    </row>
    <row r="13" spans="1:7" ht="24" customHeight="1">
      <c r="A13" s="615" t="s">
        <v>33</v>
      </c>
      <c r="B13" s="616" t="s">
        <v>147</v>
      </c>
      <c r="C13" s="617"/>
      <c r="D13" s="617"/>
      <c r="E13" s="617"/>
      <c r="F13" s="617"/>
      <c r="G13" s="618">
        <f t="shared" si="0"/>
        <v>0</v>
      </c>
    </row>
    <row r="14" spans="1:7" ht="24" customHeight="1">
      <c r="A14" s="615" t="s">
        <v>12</v>
      </c>
      <c r="B14" s="616" t="s">
        <v>148</v>
      </c>
      <c r="C14" s="617"/>
      <c r="D14" s="617"/>
      <c r="E14" s="617"/>
      <c r="F14" s="617"/>
      <c r="G14" s="618">
        <f t="shared" si="0"/>
        <v>0</v>
      </c>
    </row>
    <row r="15" spans="1:7" ht="24" customHeight="1">
      <c r="A15" s="619" t="s">
        <v>13</v>
      </c>
      <c r="B15" s="620" t="s">
        <v>562</v>
      </c>
      <c r="C15" s="621">
        <v>0</v>
      </c>
      <c r="D15" s="621"/>
      <c r="E15" s="621"/>
      <c r="F15" s="1200">
        <v>0</v>
      </c>
      <c r="G15" s="1202"/>
    </row>
    <row r="16" spans="1:7" s="49" customFormat="1" ht="24" customHeight="1">
      <c r="A16" s="623" t="s">
        <v>34</v>
      </c>
      <c r="B16" s="624" t="s">
        <v>117</v>
      </c>
      <c r="C16" s="625">
        <f>SUM(C10:C15)</f>
        <v>0</v>
      </c>
      <c r="D16" s="625">
        <f>SUM(D10:D15)</f>
        <v>0</v>
      </c>
      <c r="E16" s="625">
        <f>SUM(E10:E15)</f>
        <v>0</v>
      </c>
      <c r="F16" s="1201">
        <f>SUM(F10:F15)</f>
        <v>0</v>
      </c>
      <c r="G16" s="1203">
        <f>SUM(C15:F15)</f>
        <v>0</v>
      </c>
    </row>
    <row r="17" spans="1:7" s="48" customFormat="1">
      <c r="A17" s="603"/>
      <c r="B17" s="603"/>
      <c r="C17" s="603"/>
      <c r="D17" s="603"/>
      <c r="E17" s="603"/>
      <c r="F17" s="603"/>
      <c r="G17" s="603"/>
    </row>
    <row r="18" spans="1:7" s="48" customFormat="1">
      <c r="A18" s="603"/>
      <c r="B18" s="603"/>
      <c r="C18" s="603"/>
      <c r="D18" s="603"/>
      <c r="E18" s="603"/>
      <c r="F18" s="603"/>
      <c r="G18" s="603"/>
    </row>
    <row r="19" spans="1:7" s="48" customFormat="1">
      <c r="A19" s="603"/>
      <c r="B19" s="603"/>
      <c r="C19" s="603"/>
      <c r="D19" s="603"/>
      <c r="E19" s="603"/>
      <c r="F19" s="603"/>
      <c r="G19" s="603"/>
    </row>
    <row r="20" spans="1:7" s="48" customFormat="1" ht="15.75">
      <c r="A20" s="602" t="s">
        <v>960</v>
      </c>
      <c r="B20" s="603"/>
      <c r="C20" s="603"/>
      <c r="D20" s="603"/>
      <c r="E20" s="603"/>
      <c r="F20" s="603"/>
      <c r="G20" s="603"/>
    </row>
    <row r="21" spans="1:7" s="48" customFormat="1">
      <c r="A21" s="603"/>
      <c r="B21" s="603"/>
      <c r="C21" s="603"/>
      <c r="D21" s="603"/>
      <c r="E21" s="603"/>
      <c r="F21" s="603"/>
      <c r="G21" s="603"/>
    </row>
    <row r="22" spans="1:7">
      <c r="A22" s="603"/>
      <c r="B22" s="603"/>
      <c r="C22" s="603"/>
      <c r="D22" s="603"/>
      <c r="E22" s="603"/>
      <c r="F22" s="603"/>
      <c r="G22" s="603"/>
    </row>
    <row r="23" spans="1:7">
      <c r="A23" s="603"/>
      <c r="B23" s="603"/>
      <c r="C23" s="48"/>
      <c r="D23" s="48"/>
      <c r="E23" s="48"/>
      <c r="F23" s="48"/>
      <c r="G23" s="603"/>
    </row>
    <row r="24" spans="1:7" ht="13.5">
      <c r="A24" s="603"/>
      <c r="B24" s="603"/>
      <c r="C24" s="627"/>
      <c r="D24" s="628" t="s">
        <v>563</v>
      </c>
      <c r="E24" s="628"/>
      <c r="F24" s="627"/>
      <c r="G24" s="603"/>
    </row>
    <row r="25" spans="1:7" ht="13.5">
      <c r="C25" s="629"/>
      <c r="D25" s="630"/>
      <c r="E25" s="630"/>
      <c r="F25" s="629"/>
    </row>
    <row r="26" spans="1:7" ht="13.5">
      <c r="C26" s="629"/>
      <c r="D26" s="630"/>
      <c r="E26" s="630"/>
      <c r="F26" s="629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&amp;R12. tájékoztató tábla a .../2024. (...) önkormányzati rendelethez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43"/>
  <sheetViews>
    <sheetView workbookViewId="0"/>
  </sheetViews>
  <sheetFormatPr defaultRowHeight="12.75"/>
  <sheetData>
    <row r="43" ht="10.5" customHeight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zoomScale="85" zoomScaleNormal="85" workbookViewId="0">
      <selection activeCell="D44" sqref="D44"/>
    </sheetView>
  </sheetViews>
  <sheetFormatPr defaultRowHeight="12.75"/>
  <cols>
    <col min="1" max="1" width="6.83203125" style="30" customWidth="1"/>
    <col min="2" max="2" width="55.1640625" style="50" customWidth="1"/>
    <col min="3" max="5" width="16.33203125" style="30" customWidth="1"/>
    <col min="6" max="6" width="55.1640625" style="30" customWidth="1"/>
    <col min="7" max="9" width="16.33203125" style="30" customWidth="1"/>
    <col min="10" max="10" width="4.83203125" style="30" customWidth="1"/>
    <col min="11" max="16384" width="9.33203125" style="30"/>
  </cols>
  <sheetData>
    <row r="1" spans="1:10" ht="39.75" customHeight="1">
      <c r="B1" s="101" t="s">
        <v>68</v>
      </c>
      <c r="C1" s="102"/>
      <c r="D1" s="102"/>
      <c r="E1" s="102"/>
      <c r="F1" s="102"/>
      <c r="G1" s="102"/>
      <c r="H1" s="102"/>
      <c r="I1" s="102"/>
      <c r="J1" s="1218" t="s">
        <v>874</v>
      </c>
    </row>
    <row r="2" spans="1:10" ht="14.25" thickBot="1">
      <c r="G2" s="103"/>
      <c r="H2" s="103"/>
      <c r="I2" s="103" t="s">
        <v>656</v>
      </c>
      <c r="J2" s="1218"/>
    </row>
    <row r="3" spans="1:10" ht="24" customHeight="1" thickBot="1">
      <c r="A3" s="351" t="s">
        <v>3</v>
      </c>
      <c r="B3" s="104" t="s">
        <v>39</v>
      </c>
      <c r="C3" s="105"/>
      <c r="D3" s="105"/>
      <c r="E3" s="105"/>
      <c r="F3" s="104" t="s">
        <v>40</v>
      </c>
      <c r="G3" s="106"/>
      <c r="H3" s="106"/>
      <c r="I3" s="106"/>
      <c r="J3" s="1218"/>
    </row>
    <row r="4" spans="1:10" s="107" customFormat="1" ht="39" customHeight="1" thickBot="1">
      <c r="A4" s="352"/>
      <c r="B4" s="51" t="s">
        <v>41</v>
      </c>
      <c r="C4" s="153" t="s">
        <v>870</v>
      </c>
      <c r="D4" s="154" t="s">
        <v>871</v>
      </c>
      <c r="E4" s="153" t="s">
        <v>872</v>
      </c>
      <c r="F4" s="51" t="s">
        <v>41</v>
      </c>
      <c r="G4" s="153" t="s">
        <v>870</v>
      </c>
      <c r="H4" s="154" t="s">
        <v>871</v>
      </c>
      <c r="I4" s="261" t="s">
        <v>872</v>
      </c>
      <c r="J4" s="1218"/>
    </row>
    <row r="5" spans="1:10" s="107" customFormat="1" ht="13.5" thickBot="1">
      <c r="A5" s="108">
        <v>1</v>
      </c>
      <c r="B5" s="109">
        <v>2</v>
      </c>
      <c r="C5" s="110">
        <v>3</v>
      </c>
      <c r="D5" s="110">
        <v>4</v>
      </c>
      <c r="E5" s="110">
        <v>5</v>
      </c>
      <c r="F5" s="109">
        <v>6</v>
      </c>
      <c r="G5" s="110">
        <v>7</v>
      </c>
      <c r="H5" s="110">
        <v>8</v>
      </c>
      <c r="I5" s="111">
        <v>9</v>
      </c>
      <c r="J5" s="1218"/>
    </row>
    <row r="6" spans="1:10" ht="12.95" customHeight="1">
      <c r="A6" s="113" t="s">
        <v>8</v>
      </c>
      <c r="B6" s="114" t="s">
        <v>434</v>
      </c>
      <c r="C6" s="90">
        <v>842517185</v>
      </c>
      <c r="D6" s="90">
        <v>823727089</v>
      </c>
      <c r="E6" s="90">
        <v>371362884</v>
      </c>
      <c r="F6" s="114" t="s">
        <v>29</v>
      </c>
      <c r="G6" s="90">
        <v>843623655</v>
      </c>
      <c r="H6" s="90">
        <v>852542354</v>
      </c>
      <c r="I6" s="96">
        <v>29774961</v>
      </c>
      <c r="J6" s="1218"/>
    </row>
    <row r="7" spans="1:10" ht="12.75" customHeight="1">
      <c r="A7" s="115" t="s">
        <v>9</v>
      </c>
      <c r="B7" s="116" t="s">
        <v>324</v>
      </c>
      <c r="C7" s="406">
        <v>108247394</v>
      </c>
      <c r="D7" s="36">
        <v>105227338</v>
      </c>
      <c r="E7" s="36">
        <v>0</v>
      </c>
      <c r="F7" s="116" t="s">
        <v>30</v>
      </c>
      <c r="G7" s="91">
        <v>426510628</v>
      </c>
      <c r="H7" s="91">
        <v>400826719</v>
      </c>
      <c r="I7" s="97">
        <v>38448439</v>
      </c>
      <c r="J7" s="1218"/>
    </row>
    <row r="8" spans="1:10" ht="12.95" customHeight="1">
      <c r="A8" s="115" t="s">
        <v>10</v>
      </c>
      <c r="B8" s="116" t="s">
        <v>435</v>
      </c>
      <c r="C8" s="406">
        <v>0</v>
      </c>
      <c r="D8" s="36"/>
      <c r="E8" s="36"/>
      <c r="F8" s="116" t="s">
        <v>31</v>
      </c>
      <c r="G8" s="91">
        <f>SUM(G9:G10)</f>
        <v>0</v>
      </c>
      <c r="H8" s="91">
        <f>SUM(H9:H10)</f>
        <v>0</v>
      </c>
      <c r="I8" s="97">
        <f>SUM(I9:I10)</f>
        <v>0</v>
      </c>
      <c r="J8" s="1218"/>
    </row>
    <row r="9" spans="1:10" ht="12.95" customHeight="1">
      <c r="A9" s="115" t="s">
        <v>33</v>
      </c>
      <c r="B9" s="116"/>
      <c r="C9" s="91"/>
      <c r="D9" s="91"/>
      <c r="E9" s="91"/>
      <c r="F9" s="528" t="s">
        <v>442</v>
      </c>
      <c r="G9" s="406"/>
      <c r="H9" s="406"/>
      <c r="I9" s="407"/>
      <c r="J9" s="1218"/>
    </row>
    <row r="10" spans="1:10" ht="12.75" customHeight="1">
      <c r="A10" s="115" t="s">
        <v>12</v>
      </c>
      <c r="B10" s="116"/>
      <c r="C10" s="91"/>
      <c r="D10" s="91"/>
      <c r="E10" s="91"/>
      <c r="F10" s="528" t="s">
        <v>69</v>
      </c>
      <c r="G10" s="406"/>
      <c r="H10" s="406"/>
      <c r="I10" s="407"/>
      <c r="J10" s="1218"/>
    </row>
    <row r="11" spans="1:10" ht="12.95" customHeight="1">
      <c r="A11" s="115" t="s">
        <v>13</v>
      </c>
      <c r="B11" s="116"/>
      <c r="C11" s="92"/>
      <c r="D11" s="92"/>
      <c r="E11" s="92"/>
      <c r="F11" s="533"/>
      <c r="G11" s="406"/>
      <c r="H11" s="406"/>
      <c r="I11" s="407"/>
      <c r="J11" s="1218"/>
    </row>
    <row r="12" spans="1:10" ht="12.95" customHeight="1">
      <c r="A12" s="115" t="s">
        <v>34</v>
      </c>
      <c r="B12" s="116"/>
      <c r="C12" s="91"/>
      <c r="D12" s="91"/>
      <c r="E12" s="91"/>
      <c r="F12" s="129"/>
      <c r="G12" s="91"/>
      <c r="H12" s="91"/>
      <c r="I12" s="97"/>
      <c r="J12" s="1218"/>
    </row>
    <row r="13" spans="1:10" ht="12.95" customHeight="1">
      <c r="A13" s="115" t="s">
        <v>15</v>
      </c>
      <c r="B13" s="116"/>
      <c r="C13" s="91"/>
      <c r="D13" s="91"/>
      <c r="E13" s="91"/>
      <c r="F13" s="130"/>
      <c r="G13" s="91"/>
      <c r="H13" s="91"/>
      <c r="I13" s="97"/>
      <c r="J13" s="1218"/>
    </row>
    <row r="14" spans="1:10" ht="12.95" customHeight="1">
      <c r="A14" s="115" t="s">
        <v>35</v>
      </c>
      <c r="B14" s="129"/>
      <c r="C14" s="92"/>
      <c r="D14" s="92"/>
      <c r="E14" s="92"/>
      <c r="F14" s="129"/>
      <c r="G14" s="91"/>
      <c r="H14" s="91"/>
      <c r="I14" s="97"/>
      <c r="J14" s="1218"/>
    </row>
    <row r="15" spans="1:10" ht="22.5" customHeight="1">
      <c r="A15" s="115" t="s">
        <v>16</v>
      </c>
      <c r="B15" s="116"/>
      <c r="C15" s="92"/>
      <c r="D15" s="92"/>
      <c r="E15" s="92"/>
      <c r="F15" s="129"/>
      <c r="G15" s="91"/>
      <c r="H15" s="91"/>
      <c r="I15" s="97"/>
      <c r="J15" s="1218"/>
    </row>
    <row r="16" spans="1:10" ht="12.95" customHeight="1">
      <c r="A16" s="115" t="s">
        <v>17</v>
      </c>
      <c r="B16" s="116"/>
      <c r="C16" s="93"/>
      <c r="D16" s="226"/>
      <c r="E16" s="221"/>
      <c r="F16" s="116"/>
      <c r="G16" s="91"/>
      <c r="H16" s="91"/>
      <c r="I16" s="97"/>
      <c r="J16" s="1218"/>
    </row>
    <row r="17" spans="1:10" ht="12.95" customHeight="1" thickBot="1">
      <c r="A17" s="223" t="s">
        <v>18</v>
      </c>
      <c r="B17" s="224"/>
      <c r="C17" s="218"/>
      <c r="D17" s="222"/>
      <c r="E17" s="139"/>
      <c r="F17" s="224"/>
      <c r="G17" s="217"/>
      <c r="H17" s="217"/>
      <c r="I17" s="138"/>
      <c r="J17" s="1218"/>
    </row>
    <row r="18" spans="1:10" ht="15.95" customHeight="1" thickBot="1">
      <c r="A18" s="119" t="s">
        <v>19</v>
      </c>
      <c r="B18" s="46" t="s">
        <v>70</v>
      </c>
      <c r="C18" s="225">
        <f>SUM(C6+C9+C10+C7)</f>
        <v>950764579</v>
      </c>
      <c r="D18" s="225">
        <f>SUM(D6:D17)</f>
        <v>928954427</v>
      </c>
      <c r="E18" s="225">
        <f>SUM(E6:E17)</f>
        <v>371362884</v>
      </c>
      <c r="F18" s="46" t="s">
        <v>71</v>
      </c>
      <c r="G18" s="94">
        <f>SUM(G6:G8)</f>
        <v>1270134283</v>
      </c>
      <c r="H18" s="94">
        <f>SUM(H6:H8)</f>
        <v>1253369073</v>
      </c>
      <c r="I18" s="94">
        <f>SUM(I6:I8)</f>
        <v>68223400</v>
      </c>
      <c r="J18" s="1218"/>
    </row>
    <row r="19" spans="1:10" ht="12.95" customHeight="1">
      <c r="A19" s="131" t="s">
        <v>20</v>
      </c>
      <c r="B19" s="132" t="s">
        <v>72</v>
      </c>
      <c r="C19" s="1124">
        <f>SUM(C20:C21)</f>
        <v>349602110</v>
      </c>
      <c r="D19" s="1124">
        <f>SUM(D20:D21)</f>
        <v>349602110</v>
      </c>
      <c r="E19" s="1124">
        <f>SUM(E20:E21)</f>
        <v>349602110</v>
      </c>
      <c r="F19" s="122" t="s">
        <v>440</v>
      </c>
      <c r="G19" s="214"/>
      <c r="H19" s="214"/>
      <c r="I19" s="35"/>
      <c r="J19" s="1218"/>
    </row>
    <row r="20" spans="1:10" ht="12.95" customHeight="1">
      <c r="A20" s="115" t="s">
        <v>47</v>
      </c>
      <c r="B20" s="122" t="s">
        <v>73</v>
      </c>
      <c r="C20" s="36">
        <v>349602110</v>
      </c>
      <c r="D20" s="36">
        <v>349602110</v>
      </c>
      <c r="E20" s="36">
        <v>349602110</v>
      </c>
      <c r="F20" s="122" t="s">
        <v>441</v>
      </c>
      <c r="G20" s="36"/>
      <c r="H20" s="36"/>
      <c r="I20" s="37"/>
      <c r="J20" s="1218"/>
    </row>
    <row r="21" spans="1:10" ht="12.95" customHeight="1">
      <c r="A21" s="131" t="s">
        <v>48</v>
      </c>
      <c r="B21" s="122" t="s">
        <v>74</v>
      </c>
      <c r="C21" s="36"/>
      <c r="D21" s="36"/>
      <c r="E21" s="36"/>
      <c r="F21" s="122" t="s">
        <v>432</v>
      </c>
      <c r="G21" s="36"/>
      <c r="H21" s="36"/>
      <c r="I21" s="37"/>
      <c r="J21" s="1218"/>
    </row>
    <row r="22" spans="1:10" ht="12.95" customHeight="1">
      <c r="A22" s="115" t="s">
        <v>49</v>
      </c>
      <c r="B22" s="134" t="s">
        <v>75</v>
      </c>
      <c r="C22" s="406">
        <f>SUM(C23:C28)</f>
        <v>0</v>
      </c>
      <c r="D22" s="406">
        <f>SUM(D23:D28)</f>
        <v>0</v>
      </c>
      <c r="E22" s="406">
        <f>SUM(E23:E28)</f>
        <v>0</v>
      </c>
      <c r="F22" s="122" t="s">
        <v>433</v>
      </c>
      <c r="G22" s="36"/>
      <c r="H22" s="36"/>
      <c r="I22" s="37"/>
      <c r="J22" s="1218"/>
    </row>
    <row r="23" spans="1:10" ht="12.95" customHeight="1">
      <c r="A23" s="131" t="s">
        <v>50</v>
      </c>
      <c r="B23" s="133" t="s">
        <v>76</v>
      </c>
      <c r="C23" s="36"/>
      <c r="D23" s="36"/>
      <c r="E23" s="36"/>
      <c r="F23" s="121"/>
      <c r="G23" s="36"/>
      <c r="H23" s="36"/>
      <c r="I23" s="37"/>
      <c r="J23" s="353"/>
    </row>
    <row r="24" spans="1:10" ht="12.95" customHeight="1">
      <c r="A24" s="115" t="s">
        <v>51</v>
      </c>
      <c r="B24" s="133" t="s">
        <v>77</v>
      </c>
      <c r="C24" s="36"/>
      <c r="D24" s="36"/>
      <c r="E24" s="36"/>
      <c r="F24" s="122"/>
      <c r="G24" s="36"/>
      <c r="H24" s="36"/>
      <c r="I24" s="37"/>
      <c r="J24" s="353"/>
    </row>
    <row r="25" spans="1:10" ht="12.95" customHeight="1">
      <c r="A25" s="131" t="s">
        <v>52</v>
      </c>
      <c r="B25" s="122" t="s">
        <v>78</v>
      </c>
      <c r="C25" s="124"/>
      <c r="D25" s="124"/>
      <c r="E25" s="124"/>
      <c r="F25" s="135"/>
      <c r="G25" s="36"/>
      <c r="H25" s="36"/>
      <c r="I25" s="37"/>
      <c r="J25" s="353"/>
    </row>
    <row r="26" spans="1:10" ht="12.95" customHeight="1">
      <c r="A26" s="115" t="s">
        <v>53</v>
      </c>
      <c r="B26" s="114" t="s">
        <v>438</v>
      </c>
      <c r="C26" s="36"/>
      <c r="D26" s="36"/>
      <c r="E26" s="36"/>
      <c r="F26" s="135"/>
      <c r="G26" s="36"/>
      <c r="H26" s="36"/>
      <c r="I26" s="37"/>
      <c r="J26" s="353"/>
    </row>
    <row r="27" spans="1:10" ht="12.95" customHeight="1">
      <c r="A27" s="531" t="s">
        <v>54</v>
      </c>
      <c r="B27" s="527" t="s">
        <v>439</v>
      </c>
      <c r="C27" s="36"/>
      <c r="D27" s="36"/>
      <c r="E27" s="36"/>
      <c r="F27" s="128"/>
      <c r="G27" s="36"/>
      <c r="H27" s="36"/>
      <c r="I27" s="37"/>
      <c r="J27" s="353"/>
    </row>
    <row r="28" spans="1:10" ht="12.95" customHeight="1">
      <c r="A28" s="526" t="s">
        <v>56</v>
      </c>
      <c r="B28" s="133" t="s">
        <v>352</v>
      </c>
      <c r="C28" s="36"/>
      <c r="D28" s="36"/>
      <c r="E28" s="36"/>
      <c r="F28" s="45"/>
      <c r="G28" s="36"/>
      <c r="H28" s="36"/>
      <c r="I28" s="37"/>
      <c r="J28" s="353"/>
    </row>
    <row r="29" spans="1:10" ht="12.95" customHeight="1">
      <c r="A29" s="531" t="s">
        <v>58</v>
      </c>
      <c r="B29" s="532"/>
      <c r="C29" s="36"/>
      <c r="D29" s="36"/>
      <c r="E29" s="36"/>
      <c r="F29" s="26"/>
      <c r="G29" s="36"/>
      <c r="H29" s="36"/>
      <c r="I29" s="37"/>
      <c r="J29" s="353"/>
    </row>
    <row r="30" spans="1:10" ht="12.95" customHeight="1" thickBot="1">
      <c r="A30" s="115" t="s">
        <v>59</v>
      </c>
      <c r="C30" s="36"/>
      <c r="D30" s="36"/>
      <c r="E30" s="36"/>
      <c r="F30" s="45"/>
      <c r="G30" s="36"/>
      <c r="H30" s="36"/>
      <c r="I30" s="37"/>
      <c r="J30" s="353"/>
    </row>
    <row r="31" spans="1:10" ht="21.75" customHeight="1" thickBot="1">
      <c r="A31" s="119" t="s">
        <v>62</v>
      </c>
      <c r="B31" s="46" t="s">
        <v>79</v>
      </c>
      <c r="C31" s="94">
        <f>+C19+C22</f>
        <v>349602110</v>
      </c>
      <c r="D31" s="94">
        <f>+D19+D22</f>
        <v>349602110</v>
      </c>
      <c r="E31" s="94">
        <f>+E19+E22</f>
        <v>349602110</v>
      </c>
      <c r="F31" s="46" t="s">
        <v>80</v>
      </c>
      <c r="G31" s="94">
        <f>SUM(G19:G30)</f>
        <v>0</v>
      </c>
      <c r="H31" s="94">
        <f>SUM(H19:H30)</f>
        <v>0</v>
      </c>
      <c r="I31" s="99">
        <f>SUM(I19:I30)</f>
        <v>0</v>
      </c>
      <c r="J31" s="353"/>
    </row>
    <row r="32" spans="1:10" ht="18" customHeight="1" thickBot="1">
      <c r="A32" s="119" t="s">
        <v>65</v>
      </c>
      <c r="B32" s="125" t="s">
        <v>81</v>
      </c>
      <c r="C32" s="94">
        <f>+C18+C31</f>
        <v>1300366689</v>
      </c>
      <c r="D32" s="94">
        <f>+D18+D31</f>
        <v>1278556537</v>
      </c>
      <c r="E32" s="94">
        <f>+E18+E31</f>
        <v>720964994</v>
      </c>
      <c r="F32" s="125" t="s">
        <v>82</v>
      </c>
      <c r="G32" s="94">
        <f>+G18+G31</f>
        <v>1270134283</v>
      </c>
      <c r="H32" s="94">
        <f>+H18+H31</f>
        <v>1253369073</v>
      </c>
      <c r="I32" s="99">
        <f>+I18+I31</f>
        <v>68223400</v>
      </c>
      <c r="J32" s="353"/>
    </row>
    <row r="33" spans="1:10" ht="13.5" thickBot="1">
      <c r="A33" s="119" t="s">
        <v>83</v>
      </c>
      <c r="B33" s="126" t="s">
        <v>84</v>
      </c>
      <c r="C33" s="212">
        <f>+C32</f>
        <v>1300366689</v>
      </c>
      <c r="D33" s="212">
        <f>+D32</f>
        <v>1278556537</v>
      </c>
      <c r="E33" s="212">
        <f>+E32</f>
        <v>720964994</v>
      </c>
      <c r="F33" s="126" t="s">
        <v>85</v>
      </c>
      <c r="G33" s="212">
        <f>+G32</f>
        <v>1270134283</v>
      </c>
      <c r="H33" s="212">
        <f>+H32</f>
        <v>1253369073</v>
      </c>
      <c r="I33" s="213">
        <f>+I32</f>
        <v>68223400</v>
      </c>
      <c r="J33" s="353"/>
    </row>
    <row r="34" spans="1:10" ht="13.5" thickBot="1">
      <c r="A34" s="119" t="s">
        <v>86</v>
      </c>
      <c r="B34" s="126" t="s">
        <v>63</v>
      </c>
      <c r="C34" s="212">
        <f>IF(C18-G18&lt;0,G18-C18,"-")</f>
        <v>319369704</v>
      </c>
      <c r="D34" s="212">
        <f>IF(D18-H18&lt;0,H18-D18,"-")</f>
        <v>324414646</v>
      </c>
      <c r="E34" s="127" t="str">
        <f>IF(E18-I18&lt;0,I18-E18,"-")</f>
        <v>-</v>
      </c>
      <c r="F34" s="126" t="s">
        <v>64</v>
      </c>
      <c r="G34" s="212" t="str">
        <f>IF(C18-G18&gt;0,C18-G18,"-")</f>
        <v>-</v>
      </c>
      <c r="H34" s="212" t="str">
        <f>IF(D18-H18&gt;0,D18-H18,"-")</f>
        <v>-</v>
      </c>
      <c r="I34" s="213">
        <f>IF(E18-I18&gt;0,E18-I18,"-")</f>
        <v>303139484</v>
      </c>
      <c r="J34" s="353"/>
    </row>
    <row r="35" spans="1:10" ht="13.5" thickBot="1">
      <c r="A35" s="119" t="s">
        <v>87</v>
      </c>
      <c r="B35" s="126" t="s">
        <v>66</v>
      </c>
      <c r="C35" s="212" t="str">
        <f>IF(C18+C19-G32&lt;0,G32-(C18+C19),"-")</f>
        <v>-</v>
      </c>
      <c r="D35" s="212" t="str">
        <f>IF(D18+D19-H32&lt;0,H32-(D18+D19),"-")</f>
        <v>-</v>
      </c>
      <c r="E35" s="127" t="str">
        <f>IF(E18+E19-I32&lt;0,I32-(E18+E19),"-")</f>
        <v>-</v>
      </c>
      <c r="F35" s="126" t="s">
        <v>67</v>
      </c>
      <c r="G35" s="212">
        <f>IF(C18+C19-G32&gt;0,C18+C19-G32,"-")</f>
        <v>30232406</v>
      </c>
      <c r="H35" s="212">
        <f>IF(D18+D19-H32&gt;0,D18+D19-H32,"-")</f>
        <v>25187464</v>
      </c>
      <c r="I35" s="213">
        <f>IF(E18+E19-I32&gt;0,E18+E19-I32,"-")</f>
        <v>652741594</v>
      </c>
      <c r="J35" s="353"/>
    </row>
  </sheetData>
  <mergeCells count="1">
    <mergeCell ref="J1:J2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H30" sqref="H30"/>
    </sheetView>
  </sheetViews>
  <sheetFormatPr defaultRowHeight="12.75"/>
  <cols>
    <col min="1" max="1" width="40.1640625" style="24" customWidth="1"/>
    <col min="2" max="2" width="15.6640625" style="23" customWidth="1"/>
    <col min="3" max="3" width="13.33203125" style="23" customWidth="1"/>
    <col min="4" max="7" width="15.6640625" style="23" customWidth="1"/>
    <col min="8" max="8" width="13.83203125" style="23" customWidth="1"/>
    <col min="9" max="9" width="11" style="23" bestFit="1" customWidth="1"/>
    <col min="10" max="16384" width="9.33203125" style="23"/>
  </cols>
  <sheetData>
    <row r="1" spans="1:7" ht="18" customHeight="1">
      <c r="A1" s="355" t="s">
        <v>88</v>
      </c>
      <c r="B1" s="355"/>
      <c r="C1" s="355"/>
      <c r="D1" s="355"/>
      <c r="E1" s="355"/>
      <c r="F1" s="355"/>
      <c r="G1" s="355"/>
    </row>
    <row r="2" spans="1:7" ht="22.5" customHeight="1" thickBot="1">
      <c r="A2" s="50"/>
      <c r="B2" s="30"/>
      <c r="C2" s="30"/>
      <c r="D2" s="30"/>
      <c r="E2" s="30"/>
      <c r="F2" s="354" t="s">
        <v>674</v>
      </c>
      <c r="G2" s="354"/>
    </row>
    <row r="3" spans="1:7" s="25" customFormat="1" ht="50.25" customHeight="1" thickBot="1">
      <c r="A3" s="51" t="s">
        <v>89</v>
      </c>
      <c r="B3" s="52" t="s">
        <v>90</v>
      </c>
      <c r="C3" s="52" t="s">
        <v>91</v>
      </c>
      <c r="D3" s="52" t="s">
        <v>875</v>
      </c>
      <c r="E3" s="52" t="s">
        <v>876</v>
      </c>
      <c r="F3" s="216" t="s">
        <v>877</v>
      </c>
      <c r="G3" s="215" t="s">
        <v>878</v>
      </c>
    </row>
    <row r="4" spans="1:7" s="30" customFormat="1" ht="12" customHeight="1" thickBot="1">
      <c r="A4" s="940">
        <v>1</v>
      </c>
      <c r="B4" s="239">
        <v>2</v>
      </c>
      <c r="C4" s="239">
        <v>3</v>
      </c>
      <c r="D4" s="239">
        <v>4</v>
      </c>
      <c r="E4" s="239">
        <v>5</v>
      </c>
      <c r="F4" s="716">
        <v>6</v>
      </c>
      <c r="G4" s="29" t="s">
        <v>92</v>
      </c>
    </row>
    <row r="5" spans="1:7" ht="15.95" customHeight="1">
      <c r="A5" s="1125" t="s">
        <v>914</v>
      </c>
      <c r="B5" s="1130">
        <v>190500000</v>
      </c>
      <c r="C5" s="1090" t="s">
        <v>921</v>
      </c>
      <c r="D5" s="1090"/>
      <c r="E5" s="1130">
        <v>179436758</v>
      </c>
      <c r="F5" s="155"/>
      <c r="G5" s="156"/>
    </row>
    <row r="6" spans="1:7" ht="15.95" customHeight="1">
      <c r="A6" s="1125" t="s">
        <v>851</v>
      </c>
      <c r="B6" s="1130">
        <v>315788403</v>
      </c>
      <c r="C6" s="1090" t="s">
        <v>921</v>
      </c>
      <c r="D6" s="1090"/>
      <c r="E6" s="1130">
        <v>308803404</v>
      </c>
      <c r="F6" s="155"/>
      <c r="G6" s="156"/>
    </row>
    <row r="7" spans="1:7" ht="15.95" customHeight="1">
      <c r="A7" s="1127" t="s">
        <v>852</v>
      </c>
      <c r="B7" s="1131">
        <v>135000000</v>
      </c>
      <c r="C7" s="1090" t="s">
        <v>921</v>
      </c>
      <c r="D7" s="1090"/>
      <c r="E7" s="1131">
        <v>126218224</v>
      </c>
      <c r="F7" s="155"/>
      <c r="G7" s="156"/>
    </row>
    <row r="8" spans="1:7" ht="15.95" customHeight="1">
      <c r="A8" s="1127" t="s">
        <v>853</v>
      </c>
      <c r="B8" s="1131">
        <v>200300001</v>
      </c>
      <c r="C8" s="1090" t="s">
        <v>921</v>
      </c>
      <c r="D8" s="1090"/>
      <c r="E8" s="1131">
        <v>189890774</v>
      </c>
      <c r="F8" s="155"/>
      <c r="G8" s="156"/>
    </row>
    <row r="9" spans="1:7" ht="15.95" customHeight="1">
      <c r="A9" s="1125" t="s">
        <v>854</v>
      </c>
      <c r="B9" s="1130">
        <v>12287250</v>
      </c>
      <c r="C9" s="1090" t="s">
        <v>921</v>
      </c>
      <c r="D9" s="651"/>
      <c r="E9" s="651">
        <v>12287250</v>
      </c>
      <c r="F9" s="651">
        <v>12287250</v>
      </c>
      <c r="G9" s="1042">
        <v>12287250</v>
      </c>
    </row>
    <row r="10" spans="1:7" ht="15.95" customHeight="1">
      <c r="A10" s="1134" t="s">
        <v>915</v>
      </c>
      <c r="B10" s="1135">
        <v>323850</v>
      </c>
      <c r="C10" s="1090" t="s">
        <v>921</v>
      </c>
      <c r="D10" s="651"/>
      <c r="E10" s="1108">
        <v>323850</v>
      </c>
      <c r="F10" s="1108">
        <v>323850</v>
      </c>
      <c r="G10" s="1197">
        <v>323850</v>
      </c>
    </row>
    <row r="11" spans="1:7" ht="15.95" customHeight="1">
      <c r="A11" s="1129" t="s">
        <v>855</v>
      </c>
      <c r="B11" s="1132">
        <v>4000000</v>
      </c>
      <c r="C11" s="1090" t="s">
        <v>921</v>
      </c>
      <c r="D11" s="651">
        <v>1879536</v>
      </c>
      <c r="E11" s="1108">
        <v>4000000</v>
      </c>
      <c r="F11" s="651">
        <v>112395</v>
      </c>
      <c r="G11" s="1197">
        <v>1991931</v>
      </c>
    </row>
    <row r="12" spans="1:7" ht="15.95" customHeight="1">
      <c r="A12" s="1128" t="s">
        <v>856</v>
      </c>
      <c r="B12" s="1132">
        <v>1500000</v>
      </c>
      <c r="C12" s="1090" t="s">
        <v>921</v>
      </c>
      <c r="D12" s="651"/>
      <c r="E12" s="1108">
        <v>1000000</v>
      </c>
      <c r="F12" s="651"/>
      <c r="G12" s="156"/>
    </row>
    <row r="13" spans="1:7" ht="15.95" customHeight="1">
      <c r="A13" s="1128" t="s">
        <v>857</v>
      </c>
      <c r="B13" s="1132">
        <v>4800000</v>
      </c>
      <c r="C13" s="1090" t="s">
        <v>921</v>
      </c>
      <c r="D13" s="651"/>
      <c r="E13" s="1108">
        <v>4800000</v>
      </c>
      <c r="F13" s="651"/>
      <c r="G13" s="156"/>
    </row>
    <row r="14" spans="1:7" ht="15.95" customHeight="1">
      <c r="A14" s="1128" t="s">
        <v>916</v>
      </c>
      <c r="B14" s="1132">
        <v>200000</v>
      </c>
      <c r="C14" s="1090" t="s">
        <v>921</v>
      </c>
      <c r="D14" s="651"/>
      <c r="E14" s="1108">
        <v>200000</v>
      </c>
      <c r="F14" s="651"/>
      <c r="G14" s="156"/>
    </row>
    <row r="15" spans="1:7" ht="15.95" customHeight="1">
      <c r="A15" s="1129" t="s">
        <v>858</v>
      </c>
      <c r="B15" s="1133">
        <v>100000</v>
      </c>
      <c r="C15" s="1090" t="s">
        <v>921</v>
      </c>
      <c r="D15" s="651"/>
      <c r="E15" s="1108">
        <v>100000</v>
      </c>
      <c r="F15" s="651"/>
      <c r="G15" s="156"/>
    </row>
    <row r="16" spans="1:7" ht="15.95" customHeight="1">
      <c r="A16" s="1129" t="s">
        <v>917</v>
      </c>
      <c r="B16" s="1133">
        <v>400000</v>
      </c>
      <c r="C16" s="1090" t="s">
        <v>921</v>
      </c>
      <c r="D16" s="651"/>
      <c r="E16" s="1109">
        <v>400000</v>
      </c>
      <c r="F16" s="651"/>
      <c r="G16" s="156"/>
    </row>
    <row r="17" spans="1:7" ht="15.95" customHeight="1">
      <c r="A17" s="1129" t="s">
        <v>918</v>
      </c>
      <c r="B17" s="1133">
        <v>285750</v>
      </c>
      <c r="C17" s="1090" t="s">
        <v>921</v>
      </c>
      <c r="D17" s="651"/>
      <c r="E17" s="1109">
        <v>285750</v>
      </c>
      <c r="F17" s="651"/>
      <c r="G17" s="156"/>
    </row>
    <row r="18" spans="1:7" ht="15.95" customHeight="1">
      <c r="A18" s="1126" t="s">
        <v>849</v>
      </c>
      <c r="B18" s="1133">
        <v>8001000</v>
      </c>
      <c r="C18" s="1090" t="s">
        <v>921</v>
      </c>
      <c r="D18" s="651"/>
      <c r="E18" s="1109">
        <v>8001000</v>
      </c>
      <c r="F18" s="877">
        <v>945647</v>
      </c>
      <c r="G18" s="1042">
        <v>945647</v>
      </c>
    </row>
    <row r="19" spans="1:7" ht="15.95" customHeight="1">
      <c r="A19" s="1129" t="s">
        <v>919</v>
      </c>
      <c r="B19" s="1133">
        <v>2270252</v>
      </c>
      <c r="C19" s="1090" t="s">
        <v>921</v>
      </c>
      <c r="D19" s="651"/>
      <c r="E19" s="1110">
        <v>2270252</v>
      </c>
      <c r="F19" s="877">
        <v>2270252</v>
      </c>
      <c r="G19" s="1042">
        <v>2270252</v>
      </c>
    </row>
    <row r="20" spans="1:7" ht="15.95" customHeight="1">
      <c r="A20" s="1129" t="s">
        <v>920</v>
      </c>
      <c r="B20" s="1133">
        <v>962000</v>
      </c>
      <c r="C20" s="1090" t="s">
        <v>921</v>
      </c>
      <c r="D20" s="651">
        <v>9271000</v>
      </c>
      <c r="E20" s="651">
        <v>962000</v>
      </c>
      <c r="F20" s="651">
        <v>279400</v>
      </c>
      <c r="G20" s="1042">
        <v>9550400</v>
      </c>
    </row>
    <row r="21" spans="1:7" ht="15.95" customHeight="1">
      <c r="A21" s="1129" t="s">
        <v>744</v>
      </c>
      <c r="B21" s="1133">
        <v>4644393</v>
      </c>
      <c r="C21" s="1090" t="s">
        <v>921</v>
      </c>
      <c r="D21" s="15"/>
      <c r="E21" s="1110">
        <v>4644393</v>
      </c>
      <c r="F21" s="651">
        <v>2725032</v>
      </c>
      <c r="G21" s="1042">
        <v>2725032</v>
      </c>
    </row>
    <row r="22" spans="1:7" s="821" customFormat="1" ht="15.95" customHeight="1">
      <c r="A22" s="1129" t="s">
        <v>973</v>
      </c>
      <c r="B22" s="1092"/>
      <c r="C22" s="1090"/>
      <c r="D22" s="819"/>
      <c r="E22" s="1111">
        <v>8918699</v>
      </c>
      <c r="F22" s="820">
        <v>9616751</v>
      </c>
      <c r="G22" s="1198">
        <v>9616751</v>
      </c>
    </row>
    <row r="23" spans="1:7" s="821" customFormat="1" ht="15.95" customHeight="1">
      <c r="A23" s="1091" t="s">
        <v>974</v>
      </c>
      <c r="B23" s="1092"/>
      <c r="C23" s="1090" t="s">
        <v>921</v>
      </c>
      <c r="D23" s="819"/>
      <c r="E23" s="1111"/>
      <c r="F23" s="820">
        <v>635000</v>
      </c>
      <c r="G23" s="1198">
        <v>635000</v>
      </c>
    </row>
    <row r="24" spans="1:7" s="821" customFormat="1" ht="15.95" customHeight="1">
      <c r="A24" s="1091" t="s">
        <v>975</v>
      </c>
      <c r="B24" s="1092"/>
      <c r="C24" s="1090"/>
      <c r="D24" s="819"/>
      <c r="E24" s="1111"/>
      <c r="F24" s="944">
        <v>579384</v>
      </c>
      <c r="G24" s="1199">
        <v>579384</v>
      </c>
    </row>
    <row r="25" spans="1:7" s="821" customFormat="1" ht="15.95" customHeight="1">
      <c r="A25" s="1093" t="s">
        <v>976</v>
      </c>
      <c r="B25" s="1092"/>
      <c r="C25" s="1090"/>
      <c r="D25" s="819">
        <v>11176000</v>
      </c>
      <c r="E25" s="1111"/>
      <c r="F25" s="944"/>
      <c r="G25" s="156">
        <v>11176000</v>
      </c>
    </row>
    <row r="26" spans="1:7" s="821" customFormat="1" ht="15.95" customHeight="1" thickBot="1">
      <c r="A26" s="816"/>
      <c r="B26" s="818"/>
      <c r="C26" s="694"/>
      <c r="D26" s="819"/>
      <c r="E26" s="817"/>
      <c r="F26" s="944"/>
      <c r="G26" s="156"/>
    </row>
    <row r="27" spans="1:7" s="871" customFormat="1" ht="13.5" thickBot="1">
      <c r="A27" s="941" t="s">
        <v>117</v>
      </c>
      <c r="B27" s="942">
        <f>SUM(B5:B26)</f>
        <v>881362899</v>
      </c>
      <c r="C27" s="943"/>
      <c r="D27" s="942">
        <f>SUM(D5:D26)</f>
        <v>22326536</v>
      </c>
      <c r="E27" s="942">
        <f>SUM(E5:E26)</f>
        <v>852542354</v>
      </c>
      <c r="F27" s="942">
        <f>SUM(F5:F26)</f>
        <v>29774961</v>
      </c>
      <c r="G27" s="1002">
        <f>SUM(G5:G26)</f>
        <v>52101497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72" orientation="landscape" verticalDpi="300" r:id="rId1"/>
  <headerFooter alignWithMargins="0">
    <oddHeader>&amp;R&amp;"Times New Roman CE,Félkövér dőlt"&amp;11 3. melléklet a ../2024. (.....) önkormányzati rendelethez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J19" sqref="J19"/>
    </sheetView>
  </sheetViews>
  <sheetFormatPr defaultRowHeight="15.75"/>
  <cols>
    <col min="1" max="1" width="56.83203125" style="1194" customWidth="1"/>
    <col min="2" max="4" width="15.83203125" style="1145" customWidth="1"/>
    <col min="5" max="5" width="19.1640625" style="1145" customWidth="1"/>
    <col min="6" max="7" width="15.83203125" style="1145" customWidth="1"/>
    <col min="8" max="8" width="12.83203125" style="1145" customWidth="1"/>
    <col min="9" max="9" width="13.83203125" style="1145" customWidth="1"/>
    <col min="10" max="16384" width="9.33203125" style="1145"/>
  </cols>
  <sheetData>
    <row r="1" spans="1:7" ht="24.75" customHeight="1">
      <c r="A1" s="355" t="s">
        <v>93</v>
      </c>
      <c r="B1" s="355"/>
      <c r="C1" s="355"/>
      <c r="D1" s="355"/>
      <c r="E1" s="355"/>
      <c r="F1" s="355"/>
      <c r="G1" s="355"/>
    </row>
    <row r="2" spans="1:7" ht="23.25" customHeight="1" thickBot="1">
      <c r="A2" s="1146"/>
      <c r="B2" s="1147"/>
      <c r="C2" s="1147"/>
      <c r="D2" s="1147"/>
      <c r="E2" s="1147"/>
      <c r="F2" s="1148" t="s">
        <v>674</v>
      </c>
      <c r="G2" s="1148"/>
    </row>
    <row r="3" spans="1:7" s="1153" customFormat="1" ht="48.75" customHeight="1" thickBot="1">
      <c r="A3" s="1149" t="s">
        <v>94</v>
      </c>
      <c r="B3" s="1150" t="s">
        <v>90</v>
      </c>
      <c r="C3" s="1150" t="s">
        <v>91</v>
      </c>
      <c r="D3" s="1150" t="s">
        <v>875</v>
      </c>
      <c r="E3" s="1150" t="s">
        <v>876</v>
      </c>
      <c r="F3" s="1151" t="s">
        <v>877</v>
      </c>
      <c r="G3" s="1152" t="s">
        <v>878</v>
      </c>
    </row>
    <row r="4" spans="1:7" s="1147" customFormat="1" ht="15" customHeight="1" thickBot="1">
      <c r="A4" s="1154">
        <v>1</v>
      </c>
      <c r="B4" s="1155">
        <v>2</v>
      </c>
      <c r="C4" s="1155">
        <v>3</v>
      </c>
      <c r="D4" s="1155">
        <v>4</v>
      </c>
      <c r="E4" s="1155">
        <v>5</v>
      </c>
      <c r="F4" s="1156">
        <v>6</v>
      </c>
      <c r="G4" s="1157" t="s">
        <v>92</v>
      </c>
    </row>
    <row r="5" spans="1:7" ht="15.95" customHeight="1">
      <c r="A5" s="1158" t="s">
        <v>903</v>
      </c>
      <c r="B5" s="1159">
        <v>3000000</v>
      </c>
      <c r="C5" s="1160" t="s">
        <v>913</v>
      </c>
      <c r="D5" s="1161"/>
      <c r="E5" s="1162">
        <v>3000000</v>
      </c>
      <c r="F5" s="1163">
        <v>602894</v>
      </c>
      <c r="G5" s="1164">
        <v>602894</v>
      </c>
    </row>
    <row r="6" spans="1:7" ht="15.95" customHeight="1">
      <c r="A6" s="1158" t="s">
        <v>904</v>
      </c>
      <c r="B6" s="1159">
        <v>356300000</v>
      </c>
      <c r="C6" s="1160" t="s">
        <v>913</v>
      </c>
      <c r="D6" s="1161"/>
      <c r="E6" s="1162">
        <v>336986542</v>
      </c>
      <c r="F6" s="1163">
        <v>12954000</v>
      </c>
      <c r="G6" s="1165">
        <v>12954000</v>
      </c>
    </row>
    <row r="7" spans="1:7" ht="15.95" customHeight="1">
      <c r="A7" s="1166" t="s">
        <v>905</v>
      </c>
      <c r="B7" s="1167">
        <v>24786464</v>
      </c>
      <c r="C7" s="1160" t="s">
        <v>913</v>
      </c>
      <c r="D7" s="1168"/>
      <c r="E7" s="1162">
        <v>14786464</v>
      </c>
      <c r="F7" s="1169">
        <v>11547183</v>
      </c>
      <c r="G7" s="1164">
        <v>11547183</v>
      </c>
    </row>
    <row r="8" spans="1:7" ht="15.95" customHeight="1">
      <c r="A8" s="1170" t="s">
        <v>906</v>
      </c>
      <c r="B8" s="1171"/>
      <c r="C8" s="1160" t="s">
        <v>913</v>
      </c>
      <c r="D8" s="1168"/>
      <c r="E8" s="1162"/>
      <c r="F8" s="1169"/>
      <c r="G8" s="1172"/>
    </row>
    <row r="9" spans="1:7" ht="15.95" customHeight="1">
      <c r="A9" s="1170" t="s">
        <v>971</v>
      </c>
      <c r="B9" s="1171">
        <v>2500000</v>
      </c>
      <c r="C9" s="1160" t="s">
        <v>913</v>
      </c>
      <c r="D9" s="1168"/>
      <c r="E9" s="1173">
        <v>2500000</v>
      </c>
      <c r="F9" s="1169">
        <v>2152650</v>
      </c>
      <c r="G9" s="1174">
        <v>2152650</v>
      </c>
    </row>
    <row r="10" spans="1:7" ht="15.95" customHeight="1">
      <c r="A10" s="1158" t="s">
        <v>907</v>
      </c>
      <c r="B10" s="1159">
        <v>19000000</v>
      </c>
      <c r="C10" s="1160" t="s">
        <v>913</v>
      </c>
      <c r="D10" s="1168"/>
      <c r="E10" s="1162">
        <v>13267247</v>
      </c>
      <c r="F10" s="1163"/>
      <c r="G10" s="1172"/>
    </row>
    <row r="11" spans="1:7" ht="15.95" customHeight="1">
      <c r="A11" s="1175" t="s">
        <v>856</v>
      </c>
      <c r="B11" s="1176">
        <v>1500000</v>
      </c>
      <c r="C11" s="1160" t="s">
        <v>913</v>
      </c>
      <c r="D11" s="1168"/>
      <c r="E11" s="1173">
        <v>500000</v>
      </c>
      <c r="F11" s="1163"/>
      <c r="G11" s="1172"/>
    </row>
    <row r="12" spans="1:7" ht="15.95" customHeight="1">
      <c r="A12" s="1175" t="s">
        <v>908</v>
      </c>
      <c r="B12" s="1177">
        <v>3300000</v>
      </c>
      <c r="C12" s="1160" t="s">
        <v>913</v>
      </c>
      <c r="D12" s="1168"/>
      <c r="E12" s="1162">
        <v>3300000</v>
      </c>
      <c r="F12" s="1163"/>
      <c r="G12" s="1172"/>
    </row>
    <row r="13" spans="1:7" ht="15.95" customHeight="1">
      <c r="A13" s="1175" t="s">
        <v>847</v>
      </c>
      <c r="B13" s="1177">
        <v>500000</v>
      </c>
      <c r="C13" s="1160" t="s">
        <v>913</v>
      </c>
      <c r="D13" s="1168"/>
      <c r="E13" s="1173">
        <v>500000</v>
      </c>
      <c r="F13" s="1163"/>
      <c r="G13" s="1172"/>
    </row>
    <row r="14" spans="1:7" ht="15.95" customHeight="1">
      <c r="A14" s="1175" t="s">
        <v>970</v>
      </c>
      <c r="B14" s="1177">
        <v>500000</v>
      </c>
      <c r="C14" s="1160" t="s">
        <v>913</v>
      </c>
      <c r="D14" s="1168"/>
      <c r="E14" s="1173">
        <v>500000</v>
      </c>
      <c r="F14" s="1178"/>
      <c r="G14" s="1172"/>
    </row>
    <row r="15" spans="1:7" s="1180" customFormat="1" ht="15.95" customHeight="1">
      <c r="A15" s="1166" t="s">
        <v>849</v>
      </c>
      <c r="B15" s="1177">
        <v>23795111</v>
      </c>
      <c r="C15" s="1160" t="s">
        <v>913</v>
      </c>
      <c r="D15" s="1168"/>
      <c r="E15" s="1162">
        <v>15794111</v>
      </c>
      <c r="F15" s="1179">
        <v>4826472</v>
      </c>
      <c r="G15" s="1174">
        <v>4826472</v>
      </c>
    </row>
    <row r="16" spans="1:7" s="1180" customFormat="1" ht="15.95" customHeight="1">
      <c r="A16" s="1181" t="s">
        <v>909</v>
      </c>
      <c r="B16" s="1177">
        <v>1000000</v>
      </c>
      <c r="C16" s="1160" t="s">
        <v>913</v>
      </c>
      <c r="D16" s="1168"/>
      <c r="E16" s="1162">
        <v>1000000</v>
      </c>
      <c r="F16" s="1179"/>
      <c r="G16" s="1172"/>
    </row>
    <row r="17" spans="1:7" s="1180" customFormat="1" ht="15.95" customHeight="1">
      <c r="A17" s="1175" t="s">
        <v>850</v>
      </c>
      <c r="B17" s="1177">
        <v>500000</v>
      </c>
      <c r="C17" s="1160" t="s">
        <v>913</v>
      </c>
      <c r="D17" s="1182"/>
      <c r="E17" s="1162">
        <v>500000</v>
      </c>
      <c r="F17" s="1179"/>
      <c r="G17" s="1172"/>
    </row>
    <row r="18" spans="1:7" s="1180" customFormat="1" ht="15.95" customHeight="1">
      <c r="A18" s="1175" t="s">
        <v>910</v>
      </c>
      <c r="B18" s="1177">
        <v>250000</v>
      </c>
      <c r="C18" s="1160" t="s">
        <v>913</v>
      </c>
      <c r="D18" s="1182"/>
      <c r="E18" s="1162">
        <v>250000</v>
      </c>
      <c r="F18" s="1179"/>
      <c r="G18" s="1172"/>
    </row>
    <row r="19" spans="1:7" s="1180" customFormat="1" ht="15.95" customHeight="1">
      <c r="A19" s="1175" t="s">
        <v>911</v>
      </c>
      <c r="B19" s="1177">
        <v>1000000</v>
      </c>
      <c r="C19" s="1160" t="s">
        <v>913</v>
      </c>
      <c r="D19" s="1183"/>
      <c r="E19" s="1162">
        <v>1000000</v>
      </c>
      <c r="F19" s="1184"/>
      <c r="G19" s="1172"/>
    </row>
    <row r="20" spans="1:7">
      <c r="A20" s="1175" t="s">
        <v>848</v>
      </c>
      <c r="B20" s="1168">
        <v>6142355</v>
      </c>
      <c r="C20" s="1160" t="s">
        <v>913</v>
      </c>
      <c r="D20" s="1185"/>
      <c r="E20" s="1162">
        <v>6142355</v>
      </c>
      <c r="F20" s="1184"/>
      <c r="G20" s="1186"/>
    </row>
    <row r="21" spans="1:7">
      <c r="A21" s="1170" t="s">
        <v>912</v>
      </c>
      <c r="B21" s="1168">
        <v>800000</v>
      </c>
      <c r="C21" s="1160" t="s">
        <v>913</v>
      </c>
      <c r="D21" s="1187"/>
      <c r="E21" s="1162">
        <v>800000</v>
      </c>
      <c r="F21" s="1188"/>
      <c r="G21" s="1189"/>
    </row>
    <row r="22" spans="1:7">
      <c r="A22" s="1195" t="s">
        <v>972</v>
      </c>
      <c r="B22" s="1185"/>
      <c r="C22" s="1160" t="s">
        <v>913</v>
      </c>
      <c r="D22" s="1185"/>
      <c r="E22" s="1196"/>
      <c r="F22" s="1184">
        <v>6365240</v>
      </c>
      <c r="G22" s="1174">
        <v>6365240</v>
      </c>
    </row>
    <row r="23" spans="1:7" s="1193" customFormat="1" ht="16.5" thickBot="1">
      <c r="A23" s="1190" t="s">
        <v>117</v>
      </c>
      <c r="B23" s="1191">
        <f>SUM(B5:B21)</f>
        <v>444873930</v>
      </c>
      <c r="C23" s="1191"/>
      <c r="D23" s="1191">
        <f>SUM(D5:D21)</f>
        <v>0</v>
      </c>
      <c r="E23" s="1191">
        <f>SUM(E5:E21)</f>
        <v>400826719</v>
      </c>
      <c r="F23" s="1191">
        <f>SUM(F5:F22)</f>
        <v>38448439</v>
      </c>
      <c r="G23" s="1192">
        <f>SUM(G5:G22)</f>
        <v>38448439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.../2024. (.....)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P48"/>
  <sheetViews>
    <sheetView workbookViewId="0">
      <selection activeCell="G34" sqref="G34"/>
    </sheetView>
  </sheetViews>
  <sheetFormatPr defaultRowHeight="12.75"/>
  <cols>
    <col min="1" max="1" width="30" style="27" customWidth="1"/>
    <col min="2" max="10" width="12.6640625" style="27" bestFit="1" customWidth="1"/>
    <col min="11" max="11" width="12.6640625" style="27" customWidth="1"/>
    <col min="12" max="12" width="12.6640625" style="27" bestFit="1" customWidth="1"/>
    <col min="13" max="13" width="10" style="27" customWidth="1"/>
    <col min="14" max="15" width="11.1640625" style="27" bestFit="1" customWidth="1"/>
    <col min="16" max="16" width="10.1640625" style="27" bestFit="1" customWidth="1"/>
    <col min="17" max="16384" width="9.33203125" style="27"/>
  </cols>
  <sheetData>
    <row r="2" spans="1:16" ht="31.5" customHeight="1">
      <c r="A2" s="359" t="s">
        <v>95</v>
      </c>
      <c r="B2" s="1223" t="s">
        <v>977</v>
      </c>
      <c r="C2" s="1223"/>
      <c r="D2" s="1223"/>
      <c r="E2" s="1223"/>
      <c r="F2" s="1223"/>
      <c r="G2" s="1223"/>
      <c r="H2" s="1223"/>
      <c r="I2" s="1223"/>
      <c r="J2" s="1223"/>
      <c r="K2" s="1223"/>
      <c r="L2" s="1223"/>
      <c r="M2" s="360"/>
    </row>
    <row r="3" spans="1:16" ht="15.75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58" t="s">
        <v>674</v>
      </c>
      <c r="M3" s="358"/>
    </row>
    <row r="4" spans="1:16" ht="13.5" thickBot="1">
      <c r="A4" s="371" t="s">
        <v>96</v>
      </c>
      <c r="B4" s="362" t="s">
        <v>97</v>
      </c>
      <c r="C4" s="362"/>
      <c r="D4" s="362"/>
      <c r="E4" s="362"/>
      <c r="F4" s="362"/>
      <c r="G4" s="362"/>
      <c r="H4" s="362"/>
      <c r="I4" s="362"/>
      <c r="J4" s="1224" t="s">
        <v>7</v>
      </c>
      <c r="K4" s="1225"/>
      <c r="L4" s="1225"/>
      <c r="M4" s="1226"/>
    </row>
    <row r="5" spans="1:16" ht="15" customHeight="1" thickBot="1">
      <c r="A5" s="372"/>
      <c r="B5" s="374" t="s">
        <v>98</v>
      </c>
      <c r="C5" s="361" t="s">
        <v>99</v>
      </c>
      <c r="D5" s="370" t="s">
        <v>100</v>
      </c>
      <c r="E5" s="370"/>
      <c r="F5" s="370"/>
      <c r="G5" s="370"/>
      <c r="H5" s="370"/>
      <c r="I5" s="370"/>
      <c r="J5" s="1227"/>
      <c r="K5" s="1228"/>
      <c r="L5" s="1228"/>
      <c r="M5" s="1229"/>
    </row>
    <row r="6" spans="1:16" ht="13.5" thickBot="1">
      <c r="A6" s="372"/>
      <c r="B6" s="374"/>
      <c r="C6" s="361"/>
      <c r="D6" s="158" t="s">
        <v>98</v>
      </c>
      <c r="E6" s="158" t="s">
        <v>99</v>
      </c>
      <c r="F6" s="158" t="s">
        <v>98</v>
      </c>
      <c r="G6" s="158" t="s">
        <v>99</v>
      </c>
      <c r="H6" s="158" t="s">
        <v>98</v>
      </c>
      <c r="I6" s="158" t="s">
        <v>99</v>
      </c>
      <c r="J6" s="1230"/>
      <c r="K6" s="1231"/>
      <c r="L6" s="1231"/>
      <c r="M6" s="1232"/>
    </row>
    <row r="7" spans="1:16" ht="42.75" thickBot="1">
      <c r="A7" s="373"/>
      <c r="B7" s="1219" t="s">
        <v>101</v>
      </c>
      <c r="C7" s="1220"/>
      <c r="D7" s="1219" t="s">
        <v>978</v>
      </c>
      <c r="E7" s="1220"/>
      <c r="F7" s="1219" t="s">
        <v>979</v>
      </c>
      <c r="G7" s="1220"/>
      <c r="H7" s="1221" t="s">
        <v>980</v>
      </c>
      <c r="I7" s="1222"/>
      <c r="J7" s="157" t="s">
        <v>978</v>
      </c>
      <c r="K7" s="158" t="s">
        <v>979</v>
      </c>
      <c r="L7" s="157" t="s">
        <v>102</v>
      </c>
      <c r="M7" s="158" t="s">
        <v>981</v>
      </c>
    </row>
    <row r="8" spans="1:16" ht="13.5" thickBot="1">
      <c r="A8" s="159">
        <v>1</v>
      </c>
      <c r="B8" s="157">
        <v>2</v>
      </c>
      <c r="C8" s="157">
        <v>3</v>
      </c>
      <c r="D8" s="160">
        <v>4</v>
      </c>
      <c r="E8" s="158">
        <v>5</v>
      </c>
      <c r="F8" s="158">
        <v>6</v>
      </c>
      <c r="G8" s="158">
        <v>7</v>
      </c>
      <c r="H8" s="157">
        <v>8</v>
      </c>
      <c r="I8" s="160">
        <v>9</v>
      </c>
      <c r="J8" s="160">
        <v>10</v>
      </c>
      <c r="K8" s="160">
        <v>11</v>
      </c>
      <c r="L8" s="160" t="s">
        <v>103</v>
      </c>
      <c r="M8" s="161" t="s">
        <v>104</v>
      </c>
    </row>
    <row r="9" spans="1:16">
      <c r="A9" s="162" t="s">
        <v>105</v>
      </c>
      <c r="B9" s="163"/>
      <c r="C9" s="170"/>
      <c r="D9" s="182"/>
      <c r="E9" s="182"/>
      <c r="F9" s="182"/>
      <c r="G9" s="182"/>
      <c r="H9" s="182"/>
      <c r="I9" s="182"/>
      <c r="J9" s="182"/>
      <c r="K9" s="182"/>
      <c r="L9" s="164">
        <f t="shared" ref="L9:L14" si="0">+J9+K9</f>
        <v>0</v>
      </c>
      <c r="M9" s="197" t="str">
        <f t="shared" ref="M9:M15" si="1">IF((C9&lt;&gt;0),ROUND((L9/C9)*100,1),"")</f>
        <v/>
      </c>
    </row>
    <row r="10" spans="1:16">
      <c r="A10" s="165" t="s">
        <v>106</v>
      </c>
      <c r="B10" s="166"/>
      <c r="C10" s="166"/>
      <c r="D10" s="167"/>
      <c r="E10" s="167"/>
      <c r="F10" s="167"/>
      <c r="G10" s="167"/>
      <c r="H10" s="167"/>
      <c r="I10" s="167"/>
      <c r="J10" s="1094"/>
      <c r="K10" s="1094"/>
      <c r="L10" s="168">
        <f t="shared" si="0"/>
        <v>0</v>
      </c>
      <c r="M10" s="198" t="str">
        <f t="shared" si="1"/>
        <v/>
      </c>
    </row>
    <row r="11" spans="1:16">
      <c r="A11" s="169" t="s">
        <v>652</v>
      </c>
      <c r="B11" s="185">
        <v>132999999</v>
      </c>
      <c r="C11" s="185">
        <v>132999999</v>
      </c>
      <c r="D11" s="185"/>
      <c r="E11" s="185">
        <v>132999999</v>
      </c>
      <c r="F11" s="185">
        <v>132999999</v>
      </c>
      <c r="G11" s="185">
        <v>132999999</v>
      </c>
      <c r="H11" s="185"/>
      <c r="I11" s="185"/>
      <c r="J11" s="185">
        <v>132999999</v>
      </c>
      <c r="K11" s="185">
        <v>0</v>
      </c>
      <c r="L11" s="168">
        <f t="shared" si="0"/>
        <v>132999999</v>
      </c>
      <c r="M11" s="198">
        <f t="shared" si="1"/>
        <v>100</v>
      </c>
    </row>
    <row r="12" spans="1:16">
      <c r="A12" s="169" t="s">
        <v>107</v>
      </c>
      <c r="B12" s="170"/>
      <c r="C12" s="185"/>
      <c r="D12" s="185"/>
      <c r="E12" s="185"/>
      <c r="F12" s="185"/>
      <c r="G12" s="185"/>
      <c r="H12" s="185"/>
      <c r="I12" s="185"/>
      <c r="J12" s="1095"/>
      <c r="K12" s="1095"/>
      <c r="L12" s="168">
        <f t="shared" si="0"/>
        <v>0</v>
      </c>
      <c r="M12" s="198" t="str">
        <f t="shared" si="1"/>
        <v/>
      </c>
    </row>
    <row r="13" spans="1:16">
      <c r="A13" s="169" t="s">
        <v>108</v>
      </c>
      <c r="B13" s="170"/>
      <c r="C13" s="185"/>
      <c r="D13" s="185"/>
      <c r="E13" s="185">
        <v>2000001</v>
      </c>
      <c r="F13" s="185">
        <v>2000001</v>
      </c>
      <c r="G13" s="185">
        <v>2000001</v>
      </c>
      <c r="H13" s="185"/>
      <c r="I13" s="185"/>
      <c r="J13" s="1095"/>
      <c r="K13" s="1095"/>
      <c r="L13" s="168">
        <f t="shared" si="0"/>
        <v>0</v>
      </c>
      <c r="M13" s="198" t="str">
        <f t="shared" si="1"/>
        <v/>
      </c>
    </row>
    <row r="14" spans="1:16" ht="15" customHeight="1" thickBot="1">
      <c r="A14" s="171" t="s">
        <v>982</v>
      </c>
      <c r="B14" s="172"/>
      <c r="C14" s="189"/>
      <c r="D14" s="189"/>
      <c r="E14" s="189"/>
      <c r="F14" s="189"/>
      <c r="G14" s="189"/>
      <c r="H14" s="189">
        <v>126094759</v>
      </c>
      <c r="I14" s="189"/>
      <c r="J14" s="189"/>
      <c r="K14" s="189"/>
      <c r="L14" s="168">
        <f t="shared" si="0"/>
        <v>0</v>
      </c>
      <c r="M14" s="199" t="str">
        <f t="shared" si="1"/>
        <v/>
      </c>
    </row>
    <row r="15" spans="1:16" ht="13.5" thickBot="1">
      <c r="A15" s="173" t="s">
        <v>109</v>
      </c>
      <c r="B15" s="174">
        <f t="shared" ref="B15:L15" si="2">B9+SUM(B11:B14)</f>
        <v>132999999</v>
      </c>
      <c r="C15" s="174">
        <f t="shared" si="2"/>
        <v>132999999</v>
      </c>
      <c r="D15" s="174">
        <f t="shared" si="2"/>
        <v>0</v>
      </c>
      <c r="E15" s="174">
        <f t="shared" si="2"/>
        <v>135000000</v>
      </c>
      <c r="F15" s="174">
        <f t="shared" si="2"/>
        <v>135000000</v>
      </c>
      <c r="G15" s="174">
        <f t="shared" si="2"/>
        <v>135000000</v>
      </c>
      <c r="H15" s="174">
        <f t="shared" si="2"/>
        <v>126094759</v>
      </c>
      <c r="I15" s="174">
        <f t="shared" si="2"/>
        <v>0</v>
      </c>
      <c r="J15" s="174">
        <f t="shared" si="2"/>
        <v>132999999</v>
      </c>
      <c r="K15" s="174">
        <f t="shared" si="2"/>
        <v>0</v>
      </c>
      <c r="L15" s="174">
        <f t="shared" si="2"/>
        <v>132999999</v>
      </c>
      <c r="M15" s="341">
        <f t="shared" si="1"/>
        <v>100</v>
      </c>
      <c r="N15" s="1096"/>
      <c r="O15" s="1096"/>
      <c r="P15" s="1096"/>
    </row>
    <row r="16" spans="1:16">
      <c r="A16" s="175"/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</row>
    <row r="17" spans="1:13" ht="13.5" thickBot="1">
      <c r="A17" s="178" t="s">
        <v>110</v>
      </c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18" spans="1:13">
      <c r="A18" s="181" t="s">
        <v>111</v>
      </c>
      <c r="B18" s="163"/>
      <c r="C18" s="182"/>
      <c r="D18" s="182"/>
      <c r="E18" s="193"/>
      <c r="F18" s="182"/>
      <c r="G18" s="182"/>
      <c r="H18" s="182"/>
      <c r="I18" s="182"/>
      <c r="J18" s="182"/>
      <c r="K18" s="182"/>
      <c r="L18" s="183">
        <f t="shared" ref="L18:L23" si="3">+J18+K18</f>
        <v>0</v>
      </c>
      <c r="M18" s="197" t="str">
        <f t="shared" ref="M18:M24" si="4">IF((C18&lt;&gt;0),ROUND((L18/C18)*100,1),"")</f>
        <v/>
      </c>
    </row>
    <row r="19" spans="1:13">
      <c r="A19" s="184" t="s">
        <v>112</v>
      </c>
      <c r="B19" s="170">
        <v>126218224</v>
      </c>
      <c r="C19" s="170">
        <v>126218224</v>
      </c>
      <c r="D19" s="170"/>
      <c r="E19" s="170">
        <v>126218224</v>
      </c>
      <c r="F19" s="170">
        <v>126218224</v>
      </c>
      <c r="G19" s="170">
        <v>126218224</v>
      </c>
      <c r="H19" s="170">
        <v>118494759</v>
      </c>
      <c r="I19" s="170"/>
      <c r="J19" s="185"/>
      <c r="K19" s="185">
        <v>6365240</v>
      </c>
      <c r="L19" s="186">
        <f t="shared" si="3"/>
        <v>6365240</v>
      </c>
      <c r="M19" s="198">
        <f t="shared" si="4"/>
        <v>5</v>
      </c>
    </row>
    <row r="20" spans="1:13">
      <c r="A20" s="184" t="s">
        <v>113</v>
      </c>
      <c r="B20" s="170">
        <v>8781776</v>
      </c>
      <c r="C20" s="170">
        <v>8781776</v>
      </c>
      <c r="D20" s="170"/>
      <c r="E20" s="170">
        <v>8781776</v>
      </c>
      <c r="F20" s="170">
        <v>8781776</v>
      </c>
      <c r="G20" s="170">
        <v>8781776</v>
      </c>
      <c r="H20" s="170">
        <v>7600000</v>
      </c>
      <c r="I20" s="170"/>
      <c r="J20" s="185"/>
      <c r="K20" s="185">
        <v>540000</v>
      </c>
      <c r="L20" s="186">
        <f t="shared" si="3"/>
        <v>540000</v>
      </c>
      <c r="M20" s="198">
        <f t="shared" si="4"/>
        <v>6.1</v>
      </c>
    </row>
    <row r="21" spans="1:13">
      <c r="A21" s="184" t="s">
        <v>114</v>
      </c>
      <c r="B21" s="170"/>
      <c r="C21" s="185"/>
      <c r="D21" s="185"/>
      <c r="E21" s="185"/>
      <c r="F21" s="185"/>
      <c r="G21" s="185"/>
      <c r="H21" s="185"/>
      <c r="I21" s="185"/>
      <c r="J21" s="185"/>
      <c r="K21" s="185"/>
      <c r="L21" s="186">
        <f t="shared" si="3"/>
        <v>0</v>
      </c>
      <c r="M21" s="198" t="str">
        <f t="shared" si="4"/>
        <v/>
      </c>
    </row>
    <row r="22" spans="1:13">
      <c r="A22" s="187"/>
      <c r="B22" s="170"/>
      <c r="C22" s="185"/>
      <c r="D22" s="185"/>
      <c r="E22" s="185"/>
      <c r="F22" s="185"/>
      <c r="G22" s="185"/>
      <c r="H22" s="185"/>
      <c r="I22" s="185"/>
      <c r="J22" s="185"/>
      <c r="K22" s="185"/>
      <c r="L22" s="186">
        <f t="shared" si="3"/>
        <v>0</v>
      </c>
      <c r="M22" s="198" t="str">
        <f t="shared" si="4"/>
        <v/>
      </c>
    </row>
    <row r="23" spans="1:13" ht="13.5" thickBot="1">
      <c r="A23" s="188"/>
      <c r="B23" s="172"/>
      <c r="C23" s="189"/>
      <c r="D23" s="189"/>
      <c r="E23" s="189"/>
      <c r="F23" s="189"/>
      <c r="G23" s="189"/>
      <c r="H23" s="189"/>
      <c r="I23" s="189"/>
      <c r="J23" s="189"/>
      <c r="K23" s="189"/>
      <c r="L23" s="186">
        <f t="shared" si="3"/>
        <v>0</v>
      </c>
      <c r="M23" s="199" t="str">
        <f t="shared" si="4"/>
        <v/>
      </c>
    </row>
    <row r="24" spans="1:13" ht="13.5" thickBot="1">
      <c r="A24" s="190" t="s">
        <v>115</v>
      </c>
      <c r="B24" s="174">
        <f t="shared" ref="B24:L24" si="5">SUM(B18:B23)</f>
        <v>135000000</v>
      </c>
      <c r="C24" s="174">
        <f t="shared" si="5"/>
        <v>135000000</v>
      </c>
      <c r="D24" s="174">
        <f t="shared" si="5"/>
        <v>0</v>
      </c>
      <c r="E24" s="174">
        <f t="shared" si="5"/>
        <v>135000000</v>
      </c>
      <c r="F24" s="174">
        <f t="shared" si="5"/>
        <v>135000000</v>
      </c>
      <c r="G24" s="174">
        <f t="shared" si="5"/>
        <v>135000000</v>
      </c>
      <c r="H24" s="174">
        <f t="shared" si="5"/>
        <v>126094759</v>
      </c>
      <c r="I24" s="174">
        <f t="shared" si="5"/>
        <v>0</v>
      </c>
      <c r="J24" s="174">
        <f t="shared" si="5"/>
        <v>0</v>
      </c>
      <c r="K24" s="174">
        <f t="shared" si="5"/>
        <v>6905240</v>
      </c>
      <c r="L24" s="174">
        <f t="shared" si="5"/>
        <v>6905240</v>
      </c>
      <c r="M24" s="341">
        <f t="shared" si="4"/>
        <v>5.0999999999999996</v>
      </c>
    </row>
    <row r="25" spans="1:13">
      <c r="A25" s="701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</row>
    <row r="26" spans="1:13" ht="5.25" customHeight="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</row>
    <row r="27" spans="1:13" ht="15.75">
      <c r="A27" s="375" t="s">
        <v>969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3" ht="12" customHeight="1" thickBo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358" t="s">
        <v>674</v>
      </c>
      <c r="M28" s="358"/>
    </row>
    <row r="29" spans="1:13" ht="13.5" thickBot="1">
      <c r="A29" s="368" t="s">
        <v>116</v>
      </c>
      <c r="B29" s="369"/>
      <c r="C29" s="369"/>
      <c r="D29" s="369"/>
      <c r="E29" s="369"/>
      <c r="F29" s="369"/>
      <c r="G29" s="369"/>
      <c r="H29" s="369"/>
      <c r="I29" s="369"/>
      <c r="J29" s="369"/>
      <c r="K29" s="192" t="s">
        <v>98</v>
      </c>
      <c r="L29" s="192" t="s">
        <v>99</v>
      </c>
      <c r="M29" s="192" t="s">
        <v>7</v>
      </c>
    </row>
    <row r="30" spans="1:13">
      <c r="A30" s="363" t="s">
        <v>218</v>
      </c>
      <c r="B30" s="364"/>
      <c r="C30" s="364"/>
      <c r="D30" s="364"/>
      <c r="E30" s="364"/>
      <c r="F30" s="364"/>
      <c r="G30" s="364"/>
      <c r="H30" s="364"/>
      <c r="I30" s="364"/>
      <c r="J30" s="364"/>
      <c r="K30" s="193"/>
      <c r="L30" s="194"/>
      <c r="M30" s="194"/>
    </row>
    <row r="31" spans="1:13" ht="13.5" thickBo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195"/>
      <c r="L31" s="189"/>
      <c r="M31" s="189"/>
    </row>
    <row r="32" spans="1:13" ht="13.5" thickBot="1">
      <c r="A32" s="356" t="s">
        <v>117</v>
      </c>
      <c r="B32" s="357"/>
      <c r="C32" s="357"/>
      <c r="D32" s="357"/>
      <c r="E32" s="357"/>
      <c r="F32" s="357"/>
      <c r="G32" s="357"/>
      <c r="H32" s="357"/>
      <c r="I32" s="357"/>
      <c r="J32" s="357"/>
      <c r="K32" s="196">
        <f>SUM(K30:K31)</f>
        <v>0</v>
      </c>
      <c r="L32" s="196">
        <f>SUM(L30:L31)</f>
        <v>0</v>
      </c>
      <c r="M32" s="196">
        <f>SUM(M30:M31)</f>
        <v>0</v>
      </c>
    </row>
    <row r="48" spans="1:1">
      <c r="A48" s="28"/>
    </row>
  </sheetData>
  <mergeCells count="6">
    <mergeCell ref="B7:C7"/>
    <mergeCell ref="D7:E7"/>
    <mergeCell ref="F7:G7"/>
    <mergeCell ref="H7:I7"/>
    <mergeCell ref="B2:L2"/>
    <mergeCell ref="J4:M6"/>
  </mergeCells>
  <printOptions horizontalCentered="1"/>
  <pageMargins left="0.78740157480314965" right="0.78740157480314965" top="1.3779527559055118" bottom="0.78740157480314965" header="0.78740157480314965" footer="0.78740157480314965"/>
  <pageSetup paperSize="9" scale="80" orientation="landscape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../2022. (.....) önkormányzati rendelethez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18</vt:i4>
      </vt:variant>
    </vt:vector>
  </HeadingPairs>
  <TitlesOfParts>
    <vt:vector size="72" baseType="lpstr">
      <vt:lpstr>1.1.sz.mell.</vt:lpstr>
      <vt:lpstr>1.2.sz.mell. </vt:lpstr>
      <vt:lpstr>1.3.sz.mell.</vt:lpstr>
      <vt:lpstr>1.4.sz.mell.</vt:lpstr>
      <vt:lpstr>2.1.sz.mell  </vt:lpstr>
      <vt:lpstr>2.2.sz.mell  </vt:lpstr>
      <vt:lpstr>3.sz.mell.</vt:lpstr>
      <vt:lpstr>4.sz.mell.</vt:lpstr>
      <vt:lpstr>5.1 sz. mell. </vt:lpstr>
      <vt:lpstr>5.2 sz mell.</vt:lpstr>
      <vt:lpstr>5.3 sz mell.</vt:lpstr>
      <vt:lpstr>6. sz. mell</vt:lpstr>
      <vt:lpstr>6.1.sz.mell.</vt:lpstr>
      <vt:lpstr>6.2.sz.mell.</vt:lpstr>
      <vt:lpstr>6.3.sz.mell.</vt:lpstr>
      <vt:lpstr>7.1. sz. mell</vt:lpstr>
      <vt:lpstr>7.2. sz. mell</vt:lpstr>
      <vt:lpstr>7.3. sz. mell</vt:lpstr>
      <vt:lpstr>8. sz. mell</vt:lpstr>
      <vt:lpstr>8.1.sz.mell.</vt:lpstr>
      <vt:lpstr>8.2.sz.mell.</vt:lpstr>
      <vt:lpstr>8.3.sz.mell.</vt:lpstr>
      <vt:lpstr>9. sz. mell.</vt:lpstr>
      <vt:lpstr>9.1.sz.mell.</vt:lpstr>
      <vt:lpstr>9.2.sz.mell.</vt:lpstr>
      <vt:lpstr>9.3.sz.mell.</vt:lpstr>
      <vt:lpstr>10. sz. mell.</vt:lpstr>
      <vt:lpstr>10.1.sz.mell.</vt:lpstr>
      <vt:lpstr>10.2.sz.mell.</vt:lpstr>
      <vt:lpstr>10.3.sz.mell.</vt:lpstr>
      <vt:lpstr>11.sz.mell.</vt:lpstr>
      <vt:lpstr>11.1.sz.mell.</vt:lpstr>
      <vt:lpstr>11.2.sz.mell.</vt:lpstr>
      <vt:lpstr>11.3.sz.mell.</vt:lpstr>
      <vt:lpstr>12.sz.mell.</vt:lpstr>
      <vt:lpstr>13. sz. mell</vt:lpstr>
      <vt:lpstr>14.sz.mell</vt:lpstr>
      <vt:lpstr>15.sz.mell.</vt:lpstr>
      <vt:lpstr>16.sz.mell.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8. tájékoztató tábla</vt:lpstr>
      <vt:lpstr>9. tájékoztató tábla </vt:lpstr>
      <vt:lpstr>10. tájékoztató tábla</vt:lpstr>
      <vt:lpstr>11.tájékoztató tábla</vt:lpstr>
      <vt:lpstr>12.tájékoztató tábla</vt:lpstr>
      <vt:lpstr>Munka1</vt:lpstr>
      <vt:lpstr>'10. sz. mell.'!Nyomtatási_cím</vt:lpstr>
      <vt:lpstr>'3.sz.mell.'!Nyomtatási_cím</vt:lpstr>
      <vt:lpstr>'6.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'8. sz. mell'!Nyomtatási_cím</vt:lpstr>
      <vt:lpstr>'9. sz. mell.'!Nyomtatási_cím</vt:lpstr>
      <vt:lpstr>'1.1.sz.mell.'!Nyomtatási_terület</vt:lpstr>
      <vt:lpstr>'1.2.sz.mell. '!Nyomtatási_terület</vt:lpstr>
      <vt:lpstr>'1.3.sz.mell.'!Nyomtatási_terület</vt:lpstr>
      <vt:lpstr>'1.4.sz.mell.'!Nyomtatási_terület</vt:lpstr>
      <vt:lpstr>'1.tájékoztató'!Nyomtatási_terület</vt:lpstr>
      <vt:lpstr>'11.sz.mell.'!Nyomtatási_terület</vt:lpstr>
      <vt:lpstr>'12.sz.mell.'!Nyomtatási_terület</vt:lpstr>
      <vt:lpstr>'2.1.sz.mell  '!Nyomtatási_terület</vt:lpstr>
      <vt:lpstr>'9. sz. 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user01</cp:lastModifiedBy>
  <cp:lastPrinted>2024-05-23T16:08:27Z</cp:lastPrinted>
  <dcterms:created xsi:type="dcterms:W3CDTF">1999-10-30T10:30:45Z</dcterms:created>
  <dcterms:modified xsi:type="dcterms:W3CDTF">2024-05-24T08:30:05Z</dcterms:modified>
</cp:coreProperties>
</file>